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40" windowWidth="9660" windowHeight="6345"/>
  </bookViews>
  <sheets>
    <sheet name="Rescisão" sheetId="7" r:id="rId1"/>
    <sheet name="Direitos" sheetId="2" r:id="rId2"/>
  </sheets>
  <definedNames>
    <definedName name="Anos_Inteiro" localSheetId="0">Rescisão!$O$14</definedName>
    <definedName name="Anos_Inteiro">#REF!</definedName>
    <definedName name="_xlnm.Print_Area" localSheetId="0">Rescisão!$B$2:$K$52</definedName>
    <definedName name="Av.Previo" localSheetId="0">Rescisão!$E$13</definedName>
    <definedName name="Av.Previo">#REF!</definedName>
    <definedName name="Av.Previo_1.12_Avos" localSheetId="0">Rescisão!$Q$22</definedName>
    <definedName name="Av.Previo_1.12_Avos">#REF!</definedName>
    <definedName name="Dia_Admissao" localSheetId="0">Rescisão!$E$6</definedName>
    <definedName name="Dia_Admissao">#REF!</definedName>
    <definedName name="Dia_Demissão" localSheetId="0">Rescisão!$E$7</definedName>
    <definedName name="Dia_Demissão">#REF!</definedName>
    <definedName name="Dias" localSheetId="0">Rescisão!$Q$14</definedName>
    <definedName name="Dias">#REF!</definedName>
    <definedName name="Dias_1.12_Avos" localSheetId="0">Rescisão!$O$22</definedName>
    <definedName name="Dias_1.12_Avos">#REF!</definedName>
    <definedName name="Dias_Av.Previo" localSheetId="0">Rescisão!$H$16</definedName>
    <definedName name="Dias_Av.Previo">#REF!</definedName>
    <definedName name="Dias_Inteiro" localSheetId="0">Rescisão!$P$9</definedName>
    <definedName name="Dias_Inteiro">#REF!</definedName>
    <definedName name="Meses" localSheetId="0">Rescisão!$P$7</definedName>
    <definedName name="Meses">#REF!</definedName>
    <definedName name="Meses_Inteiro" localSheetId="0">Rescisão!$P$15</definedName>
    <definedName name="Meses_Inteiro">#REF!</definedName>
    <definedName name="Meses_Inteiros" localSheetId="0">Rescisão!$O$9</definedName>
    <definedName name="Meses_Inteiros">#REF!</definedName>
    <definedName name="Motivo_Dispensa" localSheetId="0">Rescisão!$E$4</definedName>
    <definedName name="Motivo_Dispensa">#REF!</definedName>
    <definedName name="No.Anos" localSheetId="0">Rescisão!$O$13</definedName>
    <definedName name="No.Anos">#REF!</definedName>
    <definedName name="No.Dias" localSheetId="0">Rescisão!$N$7</definedName>
    <definedName name="No.Dias">#REF!</definedName>
    <definedName name="No.Meses" localSheetId="0">Rescisão!$P$14</definedName>
    <definedName name="No.Meses">#REF!</definedName>
    <definedName name="Prop.Ferias_Avos" localSheetId="0">Rescisão!$P$22</definedName>
    <definedName name="Prop.Ferias_Avos">#REF!</definedName>
    <definedName name="Quant.Ferias" localSheetId="0">Rescisão!$E$14</definedName>
    <definedName name="Quant.Ferias">#REF!</definedName>
    <definedName name="Quant.Ferias_Int" localSheetId="0">Rescisão!$O$19</definedName>
    <definedName name="Quant.Ferias_Int">#REF!</definedName>
    <definedName name="Sal_Variavel" localSheetId="0">Rescisão!$E$10</definedName>
    <definedName name="Sal_Variavel">#REF!</definedName>
    <definedName name="Salario_Base" localSheetId="0">Rescisão!$E$9</definedName>
    <definedName name="Salario_Base">#REF!</definedName>
    <definedName name="Salario_Total" localSheetId="0">Rescisão!$E$11</definedName>
    <definedName name="Salario_Total">#REF!</definedName>
    <definedName name="Saldo_Salario" localSheetId="0">Rescisão!$E$22</definedName>
    <definedName name="Saldo_Salario">#REF!</definedName>
    <definedName name="teste">#REF!</definedName>
    <definedName name="Total_FGTS" localSheetId="0">Rescisão!$E$46</definedName>
    <definedName name="Total_FGTS">#REF!</definedName>
    <definedName name="Total_Meses" localSheetId="0">Rescisão!$O$7</definedName>
    <definedName name="Total_Meses">#REF!</definedName>
    <definedName name="Valor_13o." localSheetId="0">Rescisão!$E$17</definedName>
    <definedName name="Valor_13o.">#REF!</definedName>
    <definedName name="Valor_13o.Ind" localSheetId="0">Rescisão!$E$18</definedName>
    <definedName name="Valor_13o.Ind">#REF!</definedName>
    <definedName name="Valor_Av.Previo" localSheetId="0">Rescisão!$E$16</definedName>
    <definedName name="Valor_Av.Previo">#REF!</definedName>
    <definedName name="Valor_Ferias_Int" localSheetId="0">Rescisão!$E$19</definedName>
    <definedName name="Valor_Ferias_Int">#REF!</definedName>
    <definedName name="Valor_Ferias_Prop" localSheetId="0">Rescisão!$E$20</definedName>
    <definedName name="Valor_Ferias_Prop">#REF!</definedName>
    <definedName name="Z_04C9BFD0_8F9C_11D9_A63C_0050BF09AB2B_.wvu.Cols" localSheetId="0" hidden="1">Rescisão!$L:$X</definedName>
    <definedName name="Z_04C9BFD0_8F9C_11D9_A63C_0050BF09AB2B_.wvu.PrintArea" localSheetId="0" hidden="1">Rescisão!$B$2:$K$52</definedName>
    <definedName name="Z_24BE564F_B85F_470A_A259_4D7FAAF500E4_.wvu.Cols" localSheetId="0" hidden="1">Rescisão!$L:$X</definedName>
    <definedName name="Z_24BE564F_B85F_470A_A259_4D7FAAF500E4_.wvu.PrintArea" localSheetId="0" hidden="1">Rescisão!$B$2:$K$52</definedName>
    <definedName name="Z_320ED3FE_B9A0_4CB2_9D25_829D1889701B_.wvu.Cols" localSheetId="0" hidden="1">Rescisão!$L:$X</definedName>
    <definedName name="Z_320ED3FE_B9A0_4CB2_9D25_829D1889701B_.wvu.PrintArea" localSheetId="0" hidden="1">Rescisão!$B$2:$K$52</definedName>
    <definedName name="Z_320ED3FE_B9A0_4CB2_9D25_829D1889701B_.wvu.Rows" localSheetId="0" hidden="1">Rescisão!$38:$49</definedName>
    <definedName name="Z_32F392A9_3BE6_4BCE_A1D1_FF8BA908D402_.wvu.Cols" localSheetId="0" hidden="1">Rescisão!$L:$X</definedName>
    <definedName name="Z_32F392A9_3BE6_4BCE_A1D1_FF8BA908D402_.wvu.PrintArea" localSheetId="0" hidden="1">Rescisão!$B$2:$K$52</definedName>
    <definedName name="Z_5E130860_A8D5_4DB1_A765_12BF1C28D59A_.wvu.Cols" localSheetId="0" hidden="1">Rescisão!$L:$X</definedName>
    <definedName name="Z_5E130860_A8D5_4DB1_A765_12BF1C28D59A_.wvu.PrintArea" localSheetId="0" hidden="1">Rescisão!$B$2:$K$52</definedName>
    <definedName name="Z_75FD2219_BA27_4E58_9094_B1125D8C0909_.wvu.Cols" localSheetId="0" hidden="1">Rescisão!$L:$X</definedName>
    <definedName name="Z_75FD2219_BA27_4E58_9094_B1125D8C0909_.wvu.PrintArea" localSheetId="0" hidden="1">Rescisão!$B$2:$K$52</definedName>
    <definedName name="Z_9A704A80_9787_11D9_87F7_0050BF09A3E9_.wvu.Cols" localSheetId="0" hidden="1">Rescisão!$L:$X</definedName>
    <definedName name="Z_9A704A80_9787_11D9_87F7_0050BF09A3E9_.wvu.PrintArea" localSheetId="0" hidden="1">Rescisão!$B$2:$K$52</definedName>
    <definedName name="Z_9D6C68A0_C547_474C_9CD1_EF0AB925E54A_.wvu.Cols" localSheetId="0" hidden="1">Rescisão!$L:$X</definedName>
    <definedName name="Z_9D6C68A0_C547_474C_9CD1_EF0AB925E54A_.wvu.PrintArea" localSheetId="0" hidden="1">Rescisão!$B$2:$K$52</definedName>
    <definedName name="Z_A37013AE_9481_41C5_9D46_8AB322AAD280_.wvu.Cols" localSheetId="0" hidden="1">Rescisão!$L:$X</definedName>
    <definedName name="Z_A37013AE_9481_41C5_9D46_8AB322AAD280_.wvu.PrintArea" localSheetId="0" hidden="1">Rescisão!$B$2:$K$52</definedName>
    <definedName name="Z_AC24AABA_95F3_49D0_974C_9D25ECD47CB1_.wvu.Cols" localSheetId="0" hidden="1">Rescisão!$L:$X</definedName>
    <definedName name="Z_AC24AABA_95F3_49D0_974C_9D25ECD47CB1_.wvu.PrintArea" localSheetId="0" hidden="1">Rescisão!$B$2:$K$52</definedName>
    <definedName name="Z_B1081CB4_1572_43F9_85BD_7E83128B0655_.wvu.Cols" localSheetId="0" hidden="1">Rescisão!$L:$X</definedName>
    <definedName name="Z_B1081CB4_1572_43F9_85BD_7E83128B0655_.wvu.PrintArea" localSheetId="0" hidden="1">Rescisão!$B$2:$K$52</definedName>
    <definedName name="Z_B59BD910_6A84_11D9_A578_00D009FD0D1C_.wvu.Cols" localSheetId="0" hidden="1">Rescisão!$L:$X</definedName>
    <definedName name="Z_B59BD910_6A84_11D9_A578_00D009FD0D1C_.wvu.PrintArea" localSheetId="0" hidden="1">Rescisão!$B$2:$K$52</definedName>
    <definedName name="Z_D49587DC_B048_413E_97FD_FD9D120CD91B_.wvu.Cols" localSheetId="0" hidden="1">Rescisão!$L:$X</definedName>
    <definedName name="Z_D49587DC_B048_413E_97FD_FD9D120CD91B_.wvu.PrintArea" localSheetId="0" hidden="1">Rescisão!$B$2:$K$52</definedName>
  </definedNames>
  <calcPr calcId="124519"/>
  <customWorkbookViews>
    <customWorkbookView name="Eunice Almeida - Modo de exibição pessoal" guid="{A37013AE-9481-41C5-9D46-8AB322AAD280}" mergeInterval="0" personalView="1" maximized="1" xWindow="1" yWindow="1" windowWidth="1366" windowHeight="538" activeSheetId="7"/>
    <customWorkbookView name=". - Modo de exibição pessoal" guid="{AC24AABA-95F3-49D0-974C-9D25ECD47CB1}" mergeInterval="0" personalView="1" maximized="1" xWindow="1" yWindow="1" windowWidth="1024" windowHeight="547" activeSheetId="7"/>
    <customWorkbookView name="Cliente - Modo de exibição pessoal" guid="{24BE564F-B85F-470A-A259-4D7FAAF500E4}" mergeInterval="0" personalView="1" maximized="1" windowWidth="1020" windowHeight="618" activeSheetId="7"/>
    <customWorkbookView name="Lilyane Rodrigues - Modo de exibição pessoal" guid="{75FD2219-BA27-4E58-9094-B1125D8C0909}" mergeInterval="0" personalView="1" maximized="1" windowWidth="1020" windowHeight="623" activeSheetId="7"/>
    <customWorkbookView name="marisolm.drtap - Modo de exibição pessoal" guid="{9A704A80-9787-11D9-87F7-0050BF09A3E9}" mergeInterval="0" personalView="1" maximized="1" windowWidth="1020" windowHeight="622" activeSheetId="7"/>
    <customWorkbookView name="cleitong.drtap - Modo de exibição pessoal" guid="{5E130860-A8D5-4DB1-A765-12BF1C28D59A}" mergeInterval="0" personalView="1" maximized="1" windowWidth="1020" windowHeight="622" activeSheetId="7"/>
    <customWorkbookView name="Reginal.drtap - Modo de exibição pessoal" guid="{B59BD910-6A84-11D9-A578-00D009FD0D1C}" mergeInterval="0" personalView="1" minimized="1" windowWidth="0" windowHeight="0" activeSheetId="7"/>
    <customWorkbookView name="gracac.drtap - Modo de exibição pessoal" guid="{04C9BFD0-8F9C-11D9-A63C-0050BF09AB2B}" mergeInterval="0" personalView="1" maximized="1" windowWidth="796" windowHeight="438" activeSheetId="7"/>
    <customWorkbookView name="Franciscan.drtap - Modo de exibição pessoal" guid="{D49587DC-B048-413E-97FD-FD9D120CD91B}" mergeInterval="0" personalView="1" maximized="1" windowWidth="1020" windowHeight="596" activeSheetId="7"/>
    <customWorkbookView name="Joaoa.drtap - Modo de exibição pessoal" guid="{B1081CB4-1572-43F9-85BD-7E83128B0655}" mergeInterval="0" personalView="1" maximized="1" windowWidth="1020" windowHeight="622" activeSheetId="7"/>
    <customWorkbookView name="* - Modo de exibição pessoal" guid="{32F392A9-3BE6-4BCE-A1D1-FF8BA908D402}" mergeInterval="0" personalView="1" maximized="1" windowWidth="1007" windowHeight="553" activeSheetId="7"/>
    <customWorkbookView name="AMAPA TELHAS - Modo de exibição pessoal" guid="{320ED3FE-B9A0-4CB2-9D25-829D1889701B}" mergeInterval="0" personalView="1" maximized="1" windowWidth="1020" windowHeight="602" activeSheetId="7"/>
    <customWorkbookView name="lilyane - Modo de exibição pessoal" guid="{9D6C68A0-C547-474C-9CD1-EF0AB925E54A}" mergeInterval="0" personalView="1" maximized="1" xWindow="1" yWindow="1" windowWidth="1366" windowHeight="543" activeSheetId="7"/>
  </customWorkbookViews>
</workbook>
</file>

<file path=xl/calcChain.xml><?xml version="1.0" encoding="utf-8"?>
<calcChain xmlns="http://schemas.openxmlformats.org/spreadsheetml/2006/main">
  <c r="N7" i="7"/>
  <c r="I13" s="1"/>
  <c r="O7"/>
  <c r="O9" s="1"/>
  <c r="E11"/>
  <c r="O13"/>
  <c r="P13"/>
  <c r="P14" s="1"/>
  <c r="O14"/>
  <c r="I9" s="1"/>
  <c r="E16"/>
  <c r="E18" s="1"/>
  <c r="M16"/>
  <c r="M20"/>
  <c r="E22"/>
  <c r="O40" s="1"/>
  <c r="H40" s="1"/>
  <c r="M22"/>
  <c r="N22"/>
  <c r="Q22"/>
  <c r="M23"/>
  <c r="N25" s="1"/>
  <c r="M24"/>
  <c r="M25"/>
  <c r="M26"/>
  <c r="O28"/>
  <c r="I30"/>
  <c r="J30"/>
  <c r="E31"/>
  <c r="I31"/>
  <c r="J31"/>
  <c r="I32"/>
  <c r="J32"/>
  <c r="I33"/>
  <c r="J33"/>
  <c r="I34"/>
  <c r="J34"/>
  <c r="E40"/>
  <c r="G47"/>
  <c r="E30" l="1"/>
  <c r="H18"/>
  <c r="O41"/>
  <c r="H41" s="1"/>
  <c r="E41"/>
  <c r="P15"/>
  <c r="I10" s="1"/>
  <c r="Q14"/>
  <c r="Q15" s="1"/>
  <c r="P7"/>
  <c r="P9" s="1"/>
  <c r="O19"/>
  <c r="E19" s="1"/>
  <c r="M17"/>
  <c r="H19" l="1"/>
  <c r="I11"/>
  <c r="N17"/>
  <c r="H17" s="1"/>
  <c r="E17" s="1"/>
  <c r="O22"/>
  <c r="P22" s="1"/>
  <c r="E29" l="1"/>
  <c r="E34" s="1"/>
  <c r="O39"/>
  <c r="H39" s="1"/>
  <c r="E39"/>
  <c r="E46" s="1"/>
  <c r="O20"/>
  <c r="N20"/>
  <c r="H20"/>
  <c r="E20" s="1"/>
  <c r="E21" s="1"/>
  <c r="E27" s="1"/>
  <c r="E47" l="1"/>
  <c r="E49" s="1"/>
  <c r="E51" s="1"/>
  <c r="E36"/>
</calcChain>
</file>

<file path=xl/comments1.xml><?xml version="1.0" encoding="utf-8"?>
<comments xmlns="http://schemas.openxmlformats.org/spreadsheetml/2006/main">
  <authors>
    <author>Sérgio Luiz Lopes Wanderley</author>
    <author>Sergio Luiz Lopes Wanderley</author>
    <author>Ministerio do Trabalho</author>
  </authors>
  <commentList>
    <comment ref="C4" authorId="0" guid="{0B015D8A-AFFA-11D3-A994-0080ADAE90CA}">
      <text>
        <r>
          <rPr>
            <sz val="8"/>
            <color indexed="81"/>
            <rFont val="Tahoma"/>
            <charset val="1"/>
          </rPr>
          <t xml:space="preserve">Por Morte do Empregado utilizar </t>
        </r>
        <r>
          <rPr>
            <b/>
            <sz val="8"/>
            <color indexed="81"/>
            <rFont val="Tahoma"/>
            <charset val="1"/>
          </rPr>
          <t>Pedido de Dispensa</t>
        </r>
      </text>
    </comment>
    <comment ref="I7" authorId="0" guid="{0B015D88-AFFA-11D3-A994-0080ADAE90CA}">
      <text>
        <r>
          <rPr>
            <sz val="8"/>
            <color indexed="81"/>
            <rFont val="Tahoma"/>
            <charset val="1"/>
          </rPr>
          <t>Os anos e dias são contados considerando cada mês de 30 dias.</t>
        </r>
      </text>
    </comment>
    <comment ref="N7" authorId="1" guid="{0B015D80-AFFA-11D3-A994-0080ADAE90CA}">
      <text>
        <r>
          <rPr>
            <b/>
            <sz val="8"/>
            <color indexed="81"/>
            <rFont val="Tahoma"/>
            <charset val="1"/>
          </rPr>
          <t>Nº dias trabalhados</t>
        </r>
      </text>
    </comment>
    <comment ref="O9" authorId="1" guid="{0B015D81-AFFA-11D3-A994-0080ADAE90CA}">
      <text>
        <r>
          <rPr>
            <b/>
            <sz val="8"/>
            <color indexed="81"/>
            <rFont val="Tahoma"/>
            <charset val="1"/>
          </rPr>
          <t>Nº Meses trabalhados</t>
        </r>
      </text>
    </comment>
    <comment ref="P9" authorId="1" guid="{0B015D82-AFFA-11D3-A994-0080ADAE90CA}">
      <text>
        <r>
          <rPr>
            <b/>
            <sz val="8"/>
            <color indexed="81"/>
            <rFont val="Tahoma"/>
            <charset val="1"/>
          </rPr>
          <t>Nº de dias trabalhados</t>
        </r>
      </text>
    </comment>
    <comment ref="O13" authorId="1" guid="{0B015D83-AFFA-11D3-A994-0080ADAE90CA}">
      <text>
        <r>
          <rPr>
            <b/>
            <sz val="8"/>
            <color indexed="81"/>
            <rFont val="Tahoma"/>
            <charset val="1"/>
          </rPr>
          <t>Nº de anos</t>
        </r>
      </text>
    </comment>
    <comment ref="N14" authorId="0" guid="{0B015D84-AFFA-11D3-A994-0080ADAE90CA}">
      <text>
        <r>
          <rPr>
            <b/>
            <sz val="8"/>
            <color indexed="81"/>
            <rFont val="Tahoma"/>
            <charset val="1"/>
          </rPr>
          <t>Férias</t>
        </r>
      </text>
    </comment>
    <comment ref="H16" authorId="1" guid="{0B015D85-AFFA-11D3-A994-0080ADAE90CA}">
      <text>
        <r>
          <rPr>
            <sz val="8"/>
            <color indexed="81"/>
            <rFont val="Tahoma"/>
            <charset val="1"/>
          </rPr>
          <t xml:space="preserve">No caso do </t>
        </r>
        <r>
          <rPr>
            <b/>
            <sz val="8"/>
            <color indexed="81"/>
            <rFont val="Tahoma"/>
            <charset val="1"/>
          </rPr>
          <t xml:space="preserve">Av. Prévio Indenizado </t>
        </r>
        <r>
          <rPr>
            <sz val="8"/>
            <color indexed="81"/>
            <rFont val="Tahoma"/>
            <charset val="1"/>
          </rPr>
          <t>ser maior que 30 dias, inserir os números dos dias aqui.</t>
        </r>
      </text>
    </comment>
    <comment ref="H22" authorId="2" guid="{0B015D89-AFFA-11D3-A994-0080ADAE90CA}">
      <text>
        <r>
          <rPr>
            <sz val="8"/>
            <color indexed="81"/>
            <rFont val="Tahoma"/>
            <charset val="1"/>
          </rPr>
          <t xml:space="preserve">No caso do </t>
        </r>
        <r>
          <rPr>
            <b/>
            <sz val="8"/>
            <color indexed="81"/>
            <rFont val="Tahoma"/>
            <charset val="1"/>
          </rPr>
          <t>Pagamento não  Mensal,</t>
        </r>
        <r>
          <rPr>
            <sz val="8"/>
            <color indexed="81"/>
            <rFont val="Tahoma"/>
            <charset val="1"/>
          </rPr>
          <t xml:space="preserve"> inserir os números dos dias pagos na rescisão aqui.</t>
        </r>
      </text>
    </comment>
    <comment ref="P22" authorId="0" guid="{0B015D87-AFFA-11D3-A994-0080ADAE90CA}">
      <text>
        <r>
          <rPr>
            <b/>
            <sz val="8"/>
            <color indexed="81"/>
            <rFont val="Tahoma"/>
            <charset val="1"/>
          </rPr>
          <t xml:space="preserve">Proporcional de Férias
</t>
        </r>
      </text>
    </comment>
    <comment ref="O28" authorId="0" guid="{0B015D86-AFFA-11D3-A994-0080ADAE90CA}">
      <text>
        <r>
          <rPr>
            <b/>
            <sz val="8"/>
            <color indexed="81"/>
            <rFont val="Tahoma"/>
            <charset val="1"/>
          </rPr>
          <t>Cálculo do INSS, baseado na variação salarial</t>
        </r>
      </text>
    </comment>
    <comment ref="G29" authorId="0" guid="{6B3E070E-5980-11D4-A996-0080ADAE90CA}">
      <text>
        <r>
          <rPr>
            <b/>
            <sz val="8"/>
            <color indexed="81"/>
            <rFont val="Tahoma"/>
            <charset val="1"/>
          </rPr>
          <t>Para alterar Esta Tabela:
01 - Os percentuais estão Abaixo 
02 - Os Salários à direita</t>
        </r>
      </text>
    </comment>
  </commentList>
</comments>
</file>

<file path=xl/sharedStrings.xml><?xml version="1.0" encoding="utf-8"?>
<sst xmlns="http://schemas.openxmlformats.org/spreadsheetml/2006/main" count="225" uniqueCount="92">
  <si>
    <t>Av. Prévio</t>
  </si>
  <si>
    <t>13º Salário</t>
  </si>
  <si>
    <t>Férias Proporc.</t>
  </si>
  <si>
    <t>1/3 Férias</t>
  </si>
  <si>
    <t>Saldo Salário</t>
  </si>
  <si>
    <t>Indenizado</t>
  </si>
  <si>
    <t>Trabalhado</t>
  </si>
  <si>
    <t xml:space="preserve">Referente a </t>
  </si>
  <si>
    <t>dias</t>
  </si>
  <si>
    <t>FGTS</t>
  </si>
  <si>
    <t>Férias Gozadas</t>
  </si>
  <si>
    <t xml:space="preserve">Av. Prévio </t>
  </si>
  <si>
    <t xml:space="preserve">Mês Anterior </t>
  </si>
  <si>
    <t xml:space="preserve">Mês Atual </t>
  </si>
  <si>
    <t>Verbas Rescisórias</t>
  </si>
  <si>
    <t>=&gt;</t>
  </si>
  <si>
    <t>Demissão</t>
  </si>
  <si>
    <t>Admissão</t>
  </si>
  <si>
    <t>Outros Valores</t>
  </si>
  <si>
    <t xml:space="preserve"> dia(s)</t>
  </si>
  <si>
    <t xml:space="preserve"> mês(es) e </t>
  </si>
  <si>
    <t>Referente a</t>
  </si>
  <si>
    <t xml:space="preserve">Total Recolhido </t>
  </si>
  <si>
    <t>Inserir depósito mês anterior recolhido na GRR</t>
  </si>
  <si>
    <t>Inserir o total do FGTS depositado na CEF</t>
  </si>
  <si>
    <t xml:space="preserve">  dias</t>
  </si>
  <si>
    <t xml:space="preserve">  férias integral(is)</t>
  </si>
  <si>
    <t>13º Salário Inden.</t>
  </si>
  <si>
    <t>Descontos</t>
  </si>
  <si>
    <t>INSS s/  13º Salário</t>
  </si>
  <si>
    <t>INSS s/  Salário</t>
  </si>
  <si>
    <t>Total Líquido</t>
  </si>
  <si>
    <t>Total Bruto</t>
  </si>
  <si>
    <t>Total Descontos</t>
  </si>
  <si>
    <t>Total  FGTS</t>
  </si>
  <si>
    <t>Tempo de Serviço</t>
  </si>
  <si>
    <t>Média Salário Var.</t>
  </si>
  <si>
    <t>Salário Normal</t>
  </si>
  <si>
    <t xml:space="preserve">  ano(s),  </t>
  </si>
  <si>
    <t xml:space="preserve">Total =&gt;  </t>
  </si>
  <si>
    <t>Salários:</t>
  </si>
  <si>
    <t>Tabela INSS Utilizada</t>
  </si>
  <si>
    <t>Motivo Dispensa</t>
  </si>
  <si>
    <t>Sem Justa Causa</t>
  </si>
  <si>
    <t>Por Justa Causa</t>
  </si>
  <si>
    <t>Pedido Dispensa</t>
  </si>
  <si>
    <t>Salário Total</t>
  </si>
  <si>
    <t xml:space="preserve">  / 12 avos</t>
  </si>
  <si>
    <t>Salário-Família</t>
  </si>
  <si>
    <t>Verbas Salariais</t>
  </si>
  <si>
    <t>Verbas não Salariais</t>
  </si>
  <si>
    <t>Outros Valores não incidentes.</t>
  </si>
  <si>
    <t>Outras valores incidentes para FGTS e INSS</t>
  </si>
  <si>
    <t>Outros Descontos</t>
  </si>
  <si>
    <t>Pedido de Dispensa</t>
  </si>
  <si>
    <t>Com Justa Causa</t>
  </si>
  <si>
    <t>Menos 1 ano</t>
  </si>
  <si>
    <t>Mais 1 ano</t>
  </si>
  <si>
    <t>Sim</t>
  </si>
  <si>
    <t>40% FGTS</t>
  </si>
  <si>
    <t>FGTS Depositado</t>
  </si>
  <si>
    <t>Não</t>
  </si>
  <si>
    <t>Férias Vencidas</t>
  </si>
  <si>
    <t>Morte do Empregado</t>
  </si>
  <si>
    <t>X</t>
  </si>
  <si>
    <t>Férias Vencidas + 1/3</t>
  </si>
  <si>
    <t>Férias Proporc. + 1/3</t>
  </si>
  <si>
    <t>Direitos na Rescisão Contratural</t>
  </si>
  <si>
    <t>Av. Prévio de</t>
  </si>
  <si>
    <t>Av . Prévio</t>
  </si>
  <si>
    <t xml:space="preserve">  x  8%</t>
  </si>
  <si>
    <t>Inserir outros valores</t>
  </si>
  <si>
    <t>Inserir valor S. F. pago na Rescisão</t>
  </si>
  <si>
    <t>-----------------</t>
  </si>
  <si>
    <t>férias</t>
  </si>
  <si>
    <t xml:space="preserve">Total Geral do FGTS </t>
  </si>
  <si>
    <t>Líquido rescisão + Total FGTS</t>
  </si>
  <si>
    <t>Total Rescisão</t>
  </si>
  <si>
    <t xml:space="preserve">Até  </t>
  </si>
  <si>
    <t>Salários Até:</t>
  </si>
  <si>
    <t>Nome do Empregado</t>
  </si>
  <si>
    <t>Percentual</t>
  </si>
  <si>
    <t>Acima de</t>
  </si>
  <si>
    <t>Para Alterar os Percentuais dos descontos com o INSS, modifique a tabela abaixo.</t>
  </si>
  <si>
    <t xml:space="preserve">  </t>
  </si>
  <si>
    <t>Total FGTS para incidência dos 50%</t>
  </si>
  <si>
    <t>Total FGTS + 50% FGTS</t>
  </si>
  <si>
    <t>NINTER- Av. Duque de Caxias, 142. Justiça do Trabalho- Av. Iracema Carvão Nunes, 625</t>
  </si>
  <si>
    <t>Multa 40%</t>
  </si>
  <si>
    <t>Revisão Jul/04</t>
  </si>
  <si>
    <t>Delegacia Regional do Trabalho no Amapá - Cálculo segundo informações do Empregado</t>
  </si>
  <si>
    <t>MODELO</t>
  </si>
</sst>
</file>

<file path=xl/styles.xml><?xml version="1.0" encoding="utf-8"?>
<styleSheet xmlns="http://schemas.openxmlformats.org/spreadsheetml/2006/main">
  <numFmts count="9">
    <numFmt numFmtId="164" formatCode="&quot;R$ &quot;#,##0.00_);\(&quot;R$ &quot;#,##0.00\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_(* #,##0_);_(* \(#,##0\);_(* &quot;-&quot;??_);_(@_)"/>
    <numFmt numFmtId="168" formatCode="_(* #,##0.0000_);_(* \(#,##0.0000\);_(* &quot;-&quot;??_);_(@_)"/>
    <numFmt numFmtId="169" formatCode="_(* #,##0.0000_);_(* \(#,##0.0000\);_(* &quot;-&quot;????_);_(@_)"/>
    <numFmt numFmtId="170" formatCode="00"/>
    <numFmt numFmtId="171" formatCode="&quot;R$ &quot;#,##0.00"/>
    <numFmt numFmtId="172" formatCode="_(* #,##0.00000000000000000000_);_(* \(#,##0.00000000000000000000\);_(* &quot;-&quot;????_);_(@_)"/>
  </numFmts>
  <fonts count="54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12"/>
      <name val="Calisto MT"/>
      <family val="1"/>
    </font>
    <font>
      <b/>
      <sz val="10"/>
      <name val="Bookman Old Style"/>
      <family val="1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Calisto MT"/>
      <family val="1"/>
    </font>
    <font>
      <sz val="10"/>
      <color indexed="9"/>
      <name val="Arial"/>
    </font>
    <font>
      <b/>
      <sz val="9"/>
      <name val="Bookman Old Style"/>
      <family val="1"/>
    </font>
    <font>
      <b/>
      <sz val="16"/>
      <color indexed="9"/>
      <name val="Calisto MT"/>
      <family val="1"/>
    </font>
    <font>
      <b/>
      <sz val="9"/>
      <name val="Arial"/>
      <family val="2"/>
    </font>
    <font>
      <b/>
      <sz val="12"/>
      <color indexed="18"/>
      <name val="Garamond"/>
      <family val="1"/>
    </font>
    <font>
      <b/>
      <sz val="10"/>
      <color indexed="18"/>
      <name val="Bookman Old Style"/>
      <family val="1"/>
    </font>
    <font>
      <b/>
      <sz val="11"/>
      <color indexed="18"/>
      <name val="Garamond"/>
      <family val="1"/>
    </font>
    <font>
      <b/>
      <sz val="9"/>
      <color indexed="9"/>
      <name val="Arial"/>
      <family val="2"/>
    </font>
    <font>
      <b/>
      <i/>
      <sz val="12"/>
      <color indexed="18"/>
      <name val="Times New Roman"/>
      <family val="1"/>
    </font>
    <font>
      <b/>
      <sz val="10"/>
      <color indexed="18"/>
      <name val="Arial"/>
      <family val="2"/>
    </font>
    <font>
      <b/>
      <sz val="11"/>
      <color indexed="18"/>
      <name val="Century Gothic"/>
      <family val="2"/>
    </font>
    <font>
      <b/>
      <sz val="9"/>
      <color indexed="18"/>
      <name val="Bookman Old Style"/>
      <family val="1"/>
    </font>
    <font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2"/>
      <color indexed="9"/>
      <name val="Calisto MT"/>
      <family val="1"/>
    </font>
    <font>
      <b/>
      <sz val="10"/>
      <color indexed="43"/>
      <name val="Times New Roman"/>
      <family val="1"/>
    </font>
    <font>
      <b/>
      <sz val="11"/>
      <color indexed="43"/>
      <name val="Times New Roman"/>
      <family val="1"/>
    </font>
    <font>
      <b/>
      <sz val="8"/>
      <color indexed="18"/>
      <name val="Arial"/>
      <family val="2"/>
    </font>
    <font>
      <sz val="10"/>
      <color indexed="8"/>
      <name val="Arial"/>
    </font>
    <font>
      <b/>
      <i/>
      <sz val="10"/>
      <color indexed="16"/>
      <name val="Arial"/>
    </font>
    <font>
      <b/>
      <sz val="11"/>
      <color indexed="8"/>
      <name val="Arial"/>
      <family val="2"/>
    </font>
    <font>
      <b/>
      <i/>
      <sz val="12"/>
      <color indexed="16"/>
      <name val="Arial"/>
      <family val="2"/>
    </font>
    <font>
      <b/>
      <sz val="10"/>
      <color indexed="56"/>
      <name val="Arial"/>
      <family val="2"/>
    </font>
    <font>
      <b/>
      <sz val="11"/>
      <color indexed="58"/>
      <name val="Comic Sans MS"/>
      <family val="4"/>
    </font>
    <font>
      <b/>
      <sz val="16"/>
      <color indexed="56"/>
      <name val="Bookman Old Style"/>
      <family val="1"/>
    </font>
    <font>
      <b/>
      <sz val="10"/>
      <color indexed="9"/>
      <name val="Copperplate Gothic Light"/>
      <family val="2"/>
    </font>
    <font>
      <b/>
      <sz val="12"/>
      <color indexed="21"/>
      <name val="Calisto MT"/>
      <family val="1"/>
    </font>
    <font>
      <sz val="10"/>
      <color indexed="21"/>
      <name val="Arial"/>
    </font>
    <font>
      <b/>
      <sz val="10"/>
      <color indexed="2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3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13"/>
      <name val="Times New Roman"/>
      <family val="1"/>
    </font>
    <font>
      <b/>
      <sz val="12"/>
      <color indexed="18"/>
      <name val="Comic Sans MS"/>
      <family val="4"/>
    </font>
    <font>
      <sz val="9"/>
      <color indexed="9"/>
      <name val="Arial"/>
      <family val="2"/>
    </font>
    <font>
      <b/>
      <u/>
      <sz val="11"/>
      <color indexed="9"/>
      <name val="Arial"/>
      <family val="2"/>
    </font>
    <font>
      <b/>
      <sz val="10"/>
      <color indexed="9"/>
      <name val="Calisto MT"/>
      <family val="1"/>
    </font>
    <font>
      <b/>
      <sz val="11"/>
      <color indexed="9"/>
      <name val="Calisto MT"/>
      <family val="1"/>
    </font>
    <font>
      <b/>
      <sz val="14"/>
      <color indexed="9"/>
      <name val="Calisto MT"/>
    </font>
    <font>
      <b/>
      <sz val="12"/>
      <name val="Bookman Old Style"/>
      <family val="1"/>
    </font>
    <font>
      <b/>
      <sz val="12"/>
      <color indexed="9"/>
      <name val="Calisto MT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5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</fills>
  <borders count="64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 style="thin">
        <color indexed="64"/>
      </top>
      <bottom style="thin">
        <color indexed="21"/>
      </bottom>
      <diagonal/>
    </border>
    <border>
      <left style="thin">
        <color indexed="64"/>
      </left>
      <right style="thin">
        <color indexed="21"/>
      </right>
      <top style="thin">
        <color indexed="64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64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ck">
        <color indexed="21"/>
      </bottom>
      <diagonal/>
    </border>
    <border>
      <left style="thin">
        <color indexed="64"/>
      </left>
      <right style="thin">
        <color indexed="21"/>
      </right>
      <top style="thin">
        <color indexed="21"/>
      </top>
      <bottom style="thick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ck">
        <color indexed="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9"/>
      </left>
      <right style="double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double">
        <color indexed="9"/>
      </right>
      <top style="thin">
        <color indexed="9"/>
      </top>
      <bottom style="double">
        <color indexed="9"/>
      </bottom>
      <diagonal/>
    </border>
    <border>
      <left style="double">
        <color indexed="9"/>
      </left>
      <right/>
      <top style="thin">
        <color indexed="9"/>
      </top>
      <bottom style="thin">
        <color indexed="9"/>
      </bottom>
      <diagonal/>
    </border>
    <border>
      <left style="double">
        <color indexed="9"/>
      </left>
      <right/>
      <top style="thin">
        <color indexed="9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thin">
        <color indexed="9"/>
      </bottom>
      <diagonal/>
    </border>
    <border>
      <left style="double">
        <color indexed="9"/>
      </left>
      <right/>
      <top style="double">
        <color indexed="9"/>
      </top>
      <bottom style="thin">
        <color indexed="9"/>
      </bottom>
      <diagonal/>
    </border>
    <border>
      <left style="double">
        <color indexed="9"/>
      </left>
      <right/>
      <top style="double">
        <color indexed="9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ck">
        <color indexed="21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5">
    <xf numFmtId="0" fontId="0" fillId="0" borderId="0" xfId="0"/>
    <xf numFmtId="165" fontId="11" fillId="2" borderId="1" xfId="3" applyFont="1" applyFill="1" applyBorder="1" applyAlignment="1" applyProtection="1">
      <protection locked="0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14" fontId="5" fillId="2" borderId="3" xfId="0" applyNumberFormat="1" applyFont="1" applyFill="1" applyBorder="1" applyAlignment="1" applyProtection="1">
      <alignment horizontal="center"/>
      <protection locked="0"/>
    </xf>
    <xf numFmtId="0" fontId="25" fillId="3" borderId="0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/>
      <protection locked="0"/>
    </xf>
    <xf numFmtId="0" fontId="29" fillId="4" borderId="4" xfId="0" applyFont="1" applyFill="1" applyBorder="1" applyAlignment="1">
      <alignment horizontal="center"/>
    </xf>
    <xf numFmtId="0" fontId="28" fillId="4" borderId="5" xfId="0" applyFont="1" applyFill="1" applyBorder="1" applyAlignment="1"/>
    <xf numFmtId="0" fontId="30" fillId="4" borderId="6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3" fillId="5" borderId="8" xfId="0" applyFont="1" applyFill="1" applyBorder="1" applyAlignment="1"/>
    <xf numFmtId="0" fontId="32" fillId="5" borderId="9" xfId="0" applyFont="1" applyFill="1" applyBorder="1" applyAlignment="1">
      <alignment horizontal="center"/>
    </xf>
    <xf numFmtId="0" fontId="32" fillId="5" borderId="10" xfId="0" applyFont="1" applyFill="1" applyBorder="1" applyAlignment="1">
      <alignment horizontal="center"/>
    </xf>
    <xf numFmtId="0" fontId="33" fillId="4" borderId="8" xfId="0" applyFont="1" applyFill="1" applyBorder="1" applyAlignment="1"/>
    <xf numFmtId="0" fontId="32" fillId="4" borderId="9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3" fillId="5" borderId="11" xfId="0" applyFont="1" applyFill="1" applyBorder="1" applyAlignment="1"/>
    <xf numFmtId="0" fontId="32" fillId="5" borderId="12" xfId="0" applyFont="1" applyFill="1" applyBorder="1" applyAlignment="1">
      <alignment horizontal="center"/>
    </xf>
    <xf numFmtId="0" fontId="32" fillId="5" borderId="13" xfId="0" applyFont="1" applyFill="1" applyBorder="1" applyAlignment="1">
      <alignment horizontal="center"/>
    </xf>
    <xf numFmtId="167" fontId="5" fillId="2" borderId="14" xfId="3" applyNumberFormat="1" applyFont="1" applyFill="1" applyBorder="1" applyAlignment="1" applyProtection="1">
      <alignment horizontal="center"/>
      <protection locked="0"/>
    </xf>
    <xf numFmtId="0" fontId="41" fillId="3" borderId="0" xfId="0" applyFont="1" applyFill="1" applyBorder="1" applyAlignment="1" applyProtection="1">
      <alignment horizontal="center"/>
      <protection locked="0"/>
    </xf>
    <xf numFmtId="0" fontId="43" fillId="3" borderId="0" xfId="0" applyFont="1" applyFill="1" applyBorder="1" applyAlignment="1" applyProtection="1">
      <alignment horizontal="center"/>
      <protection locked="0"/>
    </xf>
    <xf numFmtId="165" fontId="5" fillId="2" borderId="15" xfId="3" applyFont="1" applyFill="1" applyBorder="1" applyAlignment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6" fillId="3" borderId="16" xfId="0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12" fillId="3" borderId="0" xfId="0" applyFont="1" applyFill="1" applyBorder="1" applyAlignment="1" applyProtection="1">
      <alignment horizontal="center"/>
      <protection locked="0"/>
    </xf>
    <xf numFmtId="0" fontId="24" fillId="3" borderId="0" xfId="0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6" fillId="3" borderId="18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Protection="1">
      <protection locked="0"/>
    </xf>
    <xf numFmtId="0" fontId="3" fillId="7" borderId="19" xfId="0" applyFont="1" applyFill="1" applyBorder="1" applyAlignment="1" applyProtection="1">
      <alignment horizontal="right"/>
      <protection locked="0"/>
    </xf>
    <xf numFmtId="0" fontId="3" fillId="7" borderId="20" xfId="0" quotePrefix="1" applyFont="1" applyFill="1" applyBorder="1" applyAlignment="1" applyProtection="1">
      <alignment horizontal="center"/>
      <protection locked="0"/>
    </xf>
    <xf numFmtId="0" fontId="3" fillId="7" borderId="21" xfId="0" applyFont="1" applyFill="1" applyBorder="1" applyAlignment="1" applyProtection="1">
      <alignment horizontal="right"/>
      <protection locked="0"/>
    </xf>
    <xf numFmtId="0" fontId="3" fillId="7" borderId="22" xfId="0" quotePrefix="1" applyFont="1" applyFill="1" applyBorder="1" applyAlignment="1" applyProtection="1">
      <alignment horizontal="center"/>
      <protection locked="0"/>
    </xf>
    <xf numFmtId="0" fontId="26" fillId="3" borderId="0" xfId="0" applyFont="1" applyFill="1" applyBorder="1" applyAlignment="1" applyProtection="1">
      <alignment horizontal="center"/>
      <protection locked="0"/>
    </xf>
    <xf numFmtId="0" fontId="14" fillId="7" borderId="23" xfId="0" applyFont="1" applyFill="1" applyBorder="1" applyAlignment="1" applyProtection="1">
      <alignment horizontal="center" vertical="center"/>
      <protection locked="0"/>
    </xf>
    <xf numFmtId="167" fontId="1" fillId="0" borderId="24" xfId="3" applyNumberFormat="1" applyBorder="1" applyProtection="1">
      <protection locked="0"/>
    </xf>
    <xf numFmtId="168" fontId="1" fillId="0" borderId="24" xfId="3" applyNumberFormat="1" applyBorder="1" applyProtection="1">
      <protection locked="0"/>
    </xf>
    <xf numFmtId="168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Protection="1">
      <protection locked="0"/>
    </xf>
    <xf numFmtId="0" fontId="0" fillId="0" borderId="0" xfId="0" applyNumberFormat="1" applyBorder="1" applyProtection="1">
      <protection locked="0"/>
    </xf>
    <xf numFmtId="165" fontId="1" fillId="0" borderId="0" xfId="3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6" xfId="0" applyBorder="1" applyProtection="1">
      <protection locked="0"/>
    </xf>
    <xf numFmtId="167" fontId="0" fillId="0" borderId="26" xfId="0" applyNumberFormat="1" applyBorder="1" applyProtection="1">
      <protection locked="0"/>
    </xf>
    <xf numFmtId="0" fontId="13" fillId="7" borderId="27" xfId="0" applyFont="1" applyFill="1" applyBorder="1" applyAlignment="1" applyProtection="1">
      <alignment horizontal="right"/>
      <protection locked="0"/>
    </xf>
    <xf numFmtId="0" fontId="3" fillId="7" borderId="28" xfId="0" quotePrefix="1" applyFont="1" applyFill="1" applyBorder="1" applyAlignment="1" applyProtection="1">
      <alignment horizontal="center"/>
      <protection locked="0"/>
    </xf>
    <xf numFmtId="167" fontId="0" fillId="0" borderId="0" xfId="0" applyNumberFormat="1" applyBorder="1" applyProtection="1">
      <protection locked="0"/>
    </xf>
    <xf numFmtId="0" fontId="14" fillId="7" borderId="29" xfId="0" applyFont="1" applyFill="1" applyBorder="1" applyAlignment="1" applyProtection="1">
      <alignment horizontal="right"/>
      <protection locked="0"/>
    </xf>
    <xf numFmtId="0" fontId="19" fillId="7" borderId="30" xfId="0" quotePrefix="1" applyFont="1" applyFill="1" applyBorder="1" applyAlignment="1" applyProtection="1">
      <alignment horizontal="center"/>
      <protection locked="0"/>
    </xf>
    <xf numFmtId="165" fontId="15" fillId="2" borderId="31" xfId="3" applyFont="1" applyFill="1" applyBorder="1" applyAlignment="1" applyProtection="1">
      <protection locked="0"/>
    </xf>
    <xf numFmtId="0" fontId="8" fillId="3" borderId="17" xfId="0" applyFont="1" applyFill="1" applyBorder="1" applyProtection="1">
      <protection locked="0"/>
    </xf>
    <xf numFmtId="0" fontId="3" fillId="7" borderId="32" xfId="0" quotePrefix="1" applyFont="1" applyFill="1" applyBorder="1" applyAlignment="1" applyProtection="1">
      <alignment horizontal="center"/>
      <protection locked="0"/>
    </xf>
    <xf numFmtId="172" fontId="0" fillId="0" borderId="0" xfId="0" applyNumberFormat="1" applyAlignment="1" applyProtection="1">
      <alignment horizontal="center"/>
      <protection locked="0"/>
    </xf>
    <xf numFmtId="168" fontId="0" fillId="0" borderId="0" xfId="0" applyNumberFormat="1" applyBorder="1" applyProtection="1">
      <protection locked="0"/>
    </xf>
    <xf numFmtId="169" fontId="0" fillId="0" borderId="0" xfId="0" applyNumberFormat="1" applyBorder="1" applyProtection="1"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/>
    </xf>
    <xf numFmtId="0" fontId="13" fillId="7" borderId="33" xfId="0" applyFont="1" applyFill="1" applyBorder="1" applyAlignment="1" applyProtection="1">
      <alignment horizontal="right"/>
      <protection locked="0"/>
    </xf>
    <xf numFmtId="0" fontId="13" fillId="7" borderId="34" xfId="0" applyFont="1" applyFill="1" applyBorder="1" applyAlignment="1" applyProtection="1">
      <alignment horizontal="center"/>
      <protection locked="0"/>
    </xf>
    <xf numFmtId="165" fontId="21" fillId="2" borderId="35" xfId="3" applyFont="1" applyFill="1" applyBorder="1" applyAlignment="1" applyProtection="1">
      <protection locked="0"/>
    </xf>
    <xf numFmtId="0" fontId="6" fillId="3" borderId="0" xfId="0" quotePrefix="1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 applyProtection="1">
      <alignment horizontal="right"/>
      <protection locked="0"/>
    </xf>
    <xf numFmtId="0" fontId="23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37" fillId="3" borderId="18" xfId="0" applyFont="1" applyFill="1" applyBorder="1" applyProtection="1">
      <protection locked="0"/>
    </xf>
    <xf numFmtId="0" fontId="0" fillId="6" borderId="0" xfId="0" applyFill="1" applyBorder="1" applyProtection="1">
      <protection locked="0"/>
    </xf>
    <xf numFmtId="167" fontId="2" fillId="2" borderId="1" xfId="3" applyNumberFormat="1" applyFont="1" applyFill="1" applyBorder="1" applyAlignment="1" applyProtection="1">
      <alignment horizontal="center"/>
      <protection locked="0"/>
    </xf>
    <xf numFmtId="0" fontId="13" fillId="7" borderId="28" xfId="0" applyFont="1" applyFill="1" applyBorder="1" applyAlignment="1" applyProtection="1">
      <alignment horizontal="center"/>
      <protection locked="0"/>
    </xf>
    <xf numFmtId="165" fontId="21" fillId="2" borderId="1" xfId="3" applyFont="1" applyFill="1" applyBorder="1" applyAlignment="1" applyProtection="1">
      <protection locked="0"/>
    </xf>
    <xf numFmtId="170" fontId="23" fillId="3" borderId="0" xfId="0" applyNumberFormat="1" applyFont="1" applyFill="1" applyBorder="1" applyAlignment="1" applyProtection="1">
      <alignment horizontal="center"/>
      <protection locked="0"/>
    </xf>
    <xf numFmtId="167" fontId="0" fillId="0" borderId="0" xfId="0" applyNumberFormat="1" applyProtection="1">
      <protection locked="0"/>
    </xf>
    <xf numFmtId="167" fontId="2" fillId="2" borderId="0" xfId="3" applyNumberFormat="1" applyFont="1" applyFill="1" applyBorder="1" applyAlignment="1" applyProtection="1">
      <alignment horizontal="center"/>
      <protection locked="0"/>
    </xf>
    <xf numFmtId="0" fontId="0" fillId="3" borderId="0" xfId="0" quotePrefix="1" applyFill="1" applyBorder="1" applyProtection="1">
      <protection locked="0"/>
    </xf>
    <xf numFmtId="0" fontId="37" fillId="3" borderId="18" xfId="0" quotePrefix="1" applyFont="1" applyFill="1" applyBorder="1" applyProtection="1">
      <protection locked="0"/>
    </xf>
    <xf numFmtId="0" fontId="0" fillId="6" borderId="0" xfId="0" quotePrefix="1" applyFill="1" applyBorder="1" applyProtection="1">
      <protection locked="0"/>
    </xf>
    <xf numFmtId="170" fontId="42" fillId="8" borderId="0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7" fontId="1" fillId="0" borderId="0" xfId="3" applyNumberFormat="1" applyProtection="1">
      <protection locked="0"/>
    </xf>
    <xf numFmtId="167" fontId="22" fillId="3" borderId="0" xfId="0" applyNumberFormat="1" applyFont="1" applyFill="1" applyBorder="1" applyProtection="1">
      <protection locked="0"/>
    </xf>
    <xf numFmtId="0" fontId="22" fillId="3" borderId="0" xfId="0" applyFont="1" applyFill="1" applyBorder="1" applyProtection="1">
      <protection locked="0"/>
    </xf>
    <xf numFmtId="0" fontId="3" fillId="7" borderId="27" xfId="0" applyFont="1" applyFill="1" applyBorder="1" applyAlignment="1" applyProtection="1">
      <alignment horizontal="right"/>
      <protection locked="0"/>
    </xf>
    <xf numFmtId="0" fontId="3" fillId="7" borderId="28" xfId="0" applyFont="1" applyFill="1" applyBorder="1" applyAlignment="1" applyProtection="1">
      <alignment horizontal="center"/>
      <protection locked="0"/>
    </xf>
    <xf numFmtId="165" fontId="5" fillId="2" borderId="1" xfId="3" quotePrefix="1" applyFont="1" applyFill="1" applyBorder="1" applyAlignment="1" applyProtection="1">
      <alignment horizontal="right"/>
      <protection locked="0"/>
    </xf>
    <xf numFmtId="0" fontId="7" fillId="3" borderId="0" xfId="0" applyFont="1" applyFill="1" applyBorder="1" applyProtection="1">
      <protection locked="0"/>
    </xf>
    <xf numFmtId="165" fontId="7" fillId="3" borderId="0" xfId="0" applyNumberFormat="1" applyFont="1" applyFill="1" applyBorder="1" applyProtection="1">
      <protection locked="0"/>
    </xf>
    <xf numFmtId="0" fontId="14" fillId="7" borderId="21" xfId="0" applyFont="1" applyFill="1" applyBorder="1" applyAlignment="1" applyProtection="1">
      <alignment horizontal="right"/>
      <protection locked="0"/>
    </xf>
    <xf numFmtId="0" fontId="13" fillId="7" borderId="22" xfId="0" applyFont="1" applyFill="1" applyBorder="1" applyAlignment="1" applyProtection="1">
      <alignment horizontal="center"/>
      <protection locked="0"/>
    </xf>
    <xf numFmtId="165" fontId="14" fillId="2" borderId="3" xfId="3" applyFont="1" applyFill="1" applyBorder="1" applyAlignment="1" applyProtection="1">
      <protection locked="0"/>
    </xf>
    <xf numFmtId="0" fontId="13" fillId="7" borderId="19" xfId="0" applyFont="1" applyFill="1" applyBorder="1" applyAlignment="1" applyProtection="1">
      <alignment horizontal="right"/>
      <protection locked="0"/>
    </xf>
    <xf numFmtId="0" fontId="13" fillId="7" borderId="20" xfId="0" applyFont="1" applyFill="1" applyBorder="1" applyAlignment="1" applyProtection="1">
      <alignment horizontal="center"/>
      <protection locked="0"/>
    </xf>
    <xf numFmtId="165" fontId="21" fillId="2" borderId="16" xfId="3" applyFont="1" applyFill="1" applyBorder="1" applyAlignment="1" applyProtection="1">
      <protection locked="0"/>
    </xf>
    <xf numFmtId="0" fontId="38" fillId="3" borderId="18" xfId="0" applyFont="1" applyFill="1" applyBorder="1" applyAlignment="1" applyProtection="1">
      <alignment horizontal="center"/>
      <protection locked="0"/>
    </xf>
    <xf numFmtId="0" fontId="45" fillId="3" borderId="36" xfId="0" applyFont="1" applyFill="1" applyBorder="1" applyProtection="1">
      <protection locked="0"/>
    </xf>
    <xf numFmtId="0" fontId="46" fillId="3" borderId="0" xfId="0" applyFont="1" applyFill="1" applyBorder="1" applyAlignment="1" applyProtection="1">
      <alignment horizontal="right"/>
      <protection locked="0"/>
    </xf>
    <xf numFmtId="10" fontId="17" fillId="3" borderId="18" xfId="0" applyNumberFormat="1" applyFont="1" applyFill="1" applyBorder="1" applyAlignment="1" applyProtection="1">
      <protection locked="0"/>
    </xf>
    <xf numFmtId="9" fontId="38" fillId="3" borderId="18" xfId="0" applyNumberFormat="1" applyFont="1" applyFill="1" applyBorder="1" applyAlignment="1" applyProtection="1">
      <alignment horizontal="left"/>
      <protection locked="0"/>
    </xf>
    <xf numFmtId="0" fontId="13" fillId="7" borderId="36" xfId="0" applyFont="1" applyFill="1" applyBorder="1" applyAlignment="1" applyProtection="1">
      <alignment horizontal="right"/>
      <protection locked="0"/>
    </xf>
    <xf numFmtId="0" fontId="45" fillId="3" borderId="17" xfId="0" applyFont="1" applyFill="1" applyBorder="1" applyProtection="1">
      <protection locked="0"/>
    </xf>
    <xf numFmtId="0" fontId="45" fillId="3" borderId="0" xfId="0" applyFont="1" applyFill="1" applyBorder="1" applyProtection="1">
      <protection locked="0"/>
    </xf>
    <xf numFmtId="0" fontId="3" fillId="7" borderId="36" xfId="0" applyFont="1" applyFill="1" applyBorder="1" applyAlignment="1" applyProtection="1">
      <alignment horizontal="right"/>
      <protection locked="0"/>
    </xf>
    <xf numFmtId="165" fontId="11" fillId="2" borderId="1" xfId="3" quotePrefix="1" applyFont="1" applyFill="1" applyBorder="1" applyAlignment="1" applyProtection="1">
      <alignment horizontal="right"/>
      <protection locked="0"/>
    </xf>
    <xf numFmtId="0" fontId="38" fillId="3" borderId="18" xfId="0" applyFont="1" applyFill="1" applyBorder="1" applyAlignment="1" applyProtection="1">
      <alignment horizontal="left"/>
      <protection locked="0"/>
    </xf>
    <xf numFmtId="165" fontId="16" fillId="2" borderId="3" xfId="3" applyFont="1" applyFill="1" applyBorder="1" applyAlignment="1" applyProtection="1">
      <protection locked="0"/>
    </xf>
    <xf numFmtId="0" fontId="45" fillId="3" borderId="29" xfId="0" applyFont="1" applyFill="1" applyBorder="1" applyProtection="1">
      <protection locked="0"/>
    </xf>
    <xf numFmtId="0" fontId="45" fillId="3" borderId="37" xfId="0" applyFont="1" applyFill="1" applyBorder="1" applyProtection="1">
      <protection locked="0"/>
    </xf>
    <xf numFmtId="0" fontId="18" fillId="7" borderId="38" xfId="0" applyFont="1" applyFill="1" applyBorder="1" applyAlignment="1" applyProtection="1">
      <alignment horizontal="right" vertical="center"/>
      <protection locked="0"/>
    </xf>
    <xf numFmtId="0" fontId="19" fillId="7" borderId="39" xfId="0" applyFont="1" applyFill="1" applyBorder="1" applyAlignment="1" applyProtection="1">
      <alignment horizontal="center" vertical="center"/>
      <protection locked="0"/>
    </xf>
    <xf numFmtId="165" fontId="20" fillId="2" borderId="40" xfId="3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Protection="1">
      <protection locked="0"/>
    </xf>
    <xf numFmtId="165" fontId="10" fillId="3" borderId="0" xfId="0" applyNumberFormat="1" applyFont="1" applyFill="1" applyBorder="1" applyProtection="1">
      <protection locked="0"/>
    </xf>
    <xf numFmtId="0" fontId="4" fillId="6" borderId="0" xfId="0" applyFont="1" applyFill="1" applyBorder="1" applyAlignment="1" applyProtection="1">
      <protection locked="0"/>
    </xf>
    <xf numFmtId="0" fontId="0" fillId="3" borderId="41" xfId="0" applyFill="1" applyBorder="1" applyProtection="1">
      <protection locked="0"/>
    </xf>
    <xf numFmtId="0" fontId="7" fillId="3" borderId="42" xfId="0" applyFont="1" applyFill="1" applyBorder="1" applyProtection="1">
      <protection locked="0"/>
    </xf>
    <xf numFmtId="0" fontId="7" fillId="3" borderId="43" xfId="0" applyFont="1" applyFill="1" applyBorder="1" applyProtection="1"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10" fillId="3" borderId="43" xfId="0" applyFont="1" applyFill="1" applyBorder="1" applyProtection="1">
      <protection locked="0"/>
    </xf>
    <xf numFmtId="0" fontId="37" fillId="3" borderId="44" xfId="0" applyFont="1" applyFill="1" applyBorder="1" applyProtection="1">
      <protection locked="0"/>
    </xf>
    <xf numFmtId="0" fontId="38" fillId="3" borderId="18" xfId="0" quotePrefix="1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13" fillId="7" borderId="20" xfId="0" applyFont="1" applyFill="1" applyBorder="1" applyAlignment="1" applyProtection="1">
      <alignment horizontal="right"/>
      <protection locked="0"/>
    </xf>
    <xf numFmtId="165" fontId="21" fillId="2" borderId="2" xfId="3" applyFont="1" applyFill="1" applyBorder="1" applyAlignment="1" applyProtection="1">
      <protection locked="0"/>
    </xf>
    <xf numFmtId="0" fontId="6" fillId="6" borderId="0" xfId="0" quotePrefix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protection locked="0"/>
    </xf>
    <xf numFmtId="0" fontId="13" fillId="7" borderId="28" xfId="0" applyFont="1" applyFill="1" applyBorder="1" applyAlignment="1" applyProtection="1">
      <alignment horizontal="right"/>
      <protection locked="0"/>
    </xf>
    <xf numFmtId="0" fontId="17" fillId="3" borderId="0" xfId="0" quotePrefix="1" applyFont="1" applyFill="1" applyBorder="1" applyAlignment="1" applyProtection="1">
      <alignment horizontal="center"/>
      <protection locked="0"/>
    </xf>
    <xf numFmtId="0" fontId="16" fillId="7" borderId="27" xfId="0" applyFont="1" applyFill="1" applyBorder="1" applyAlignment="1" applyProtection="1">
      <alignment horizontal="right"/>
      <protection locked="0"/>
    </xf>
    <xf numFmtId="165" fontId="16" fillId="2" borderId="1" xfId="3" applyFont="1" applyFill="1" applyBorder="1" applyAlignment="1" applyProtection="1">
      <protection locked="0"/>
    </xf>
    <xf numFmtId="0" fontId="17" fillId="3" borderId="0" xfId="0" applyFont="1" applyFill="1" applyBorder="1" applyAlignment="1" applyProtection="1">
      <alignment horizontal="left"/>
      <protection locked="0"/>
    </xf>
    <xf numFmtId="0" fontId="16" fillId="7" borderId="21" xfId="0" applyFont="1" applyFill="1" applyBorder="1" applyAlignment="1" applyProtection="1">
      <alignment horizontal="right"/>
      <protection locked="0"/>
    </xf>
    <xf numFmtId="0" fontId="13" fillId="7" borderId="22" xfId="0" applyFont="1" applyFill="1" applyBorder="1" applyAlignment="1" applyProtection="1">
      <alignment horizontal="right"/>
      <protection locked="0"/>
    </xf>
    <xf numFmtId="0" fontId="17" fillId="3" borderId="0" xfId="0" quotePrefix="1" applyFont="1" applyFill="1" applyBorder="1" applyAlignment="1" applyProtection="1">
      <alignment horizontal="left"/>
      <protection locked="0"/>
    </xf>
    <xf numFmtId="0" fontId="16" fillId="7" borderId="38" xfId="0" applyFont="1" applyFill="1" applyBorder="1" applyAlignment="1" applyProtection="1">
      <alignment horizontal="right" vertical="center"/>
      <protection locked="0"/>
    </xf>
    <xf numFmtId="0" fontId="19" fillId="7" borderId="39" xfId="0" applyFont="1" applyFill="1" applyBorder="1" applyAlignment="1" applyProtection="1">
      <alignment horizontal="right" vertical="center"/>
      <protection locked="0"/>
    </xf>
    <xf numFmtId="0" fontId="6" fillId="3" borderId="0" xfId="0" quotePrefix="1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Border="1" applyAlignment="1" applyProtection="1">
      <alignment horizontal="left" vertical="center"/>
      <protection locked="0"/>
    </xf>
    <xf numFmtId="0" fontId="44" fillId="7" borderId="38" xfId="0" applyFont="1" applyFill="1" applyBorder="1" applyAlignment="1" applyProtection="1">
      <alignment horizontal="right" vertical="center"/>
      <protection locked="0"/>
    </xf>
    <xf numFmtId="165" fontId="44" fillId="2" borderId="40" xfId="3" applyFont="1" applyFill="1" applyBorder="1" applyAlignment="1" applyProtection="1">
      <alignment vertical="center"/>
      <protection locked="0"/>
    </xf>
    <xf numFmtId="0" fontId="0" fillId="3" borderId="29" xfId="0" applyFill="1" applyBorder="1" applyProtection="1">
      <protection locked="0"/>
    </xf>
    <xf numFmtId="0" fontId="0" fillId="3" borderId="37" xfId="0" applyFill="1" applyBorder="1" applyProtection="1">
      <protection locked="0"/>
    </xf>
    <xf numFmtId="0" fontId="37" fillId="3" borderId="31" xfId="0" applyFont="1" applyFill="1" applyBorder="1" applyProtection="1">
      <protection locked="0"/>
    </xf>
    <xf numFmtId="0" fontId="0" fillId="6" borderId="0" xfId="0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7" fillId="0" borderId="0" xfId="0" applyFont="1" applyFill="1" applyProtection="1">
      <protection locked="0"/>
    </xf>
    <xf numFmtId="165" fontId="45" fillId="3" borderId="0" xfId="3" applyFont="1" applyFill="1" applyBorder="1" applyAlignment="1" applyProtection="1">
      <alignment horizontal="right"/>
    </xf>
    <xf numFmtId="0" fontId="45" fillId="3" borderId="37" xfId="0" applyFont="1" applyFill="1" applyBorder="1" applyAlignment="1" applyProtection="1">
      <alignment horizontal="right"/>
    </xf>
    <xf numFmtId="165" fontId="21" fillId="2" borderId="25" xfId="3" applyFont="1" applyFill="1" applyBorder="1" applyAlignment="1" applyProtection="1">
      <alignment horizontal="center"/>
    </xf>
    <xf numFmtId="165" fontId="21" fillId="2" borderId="45" xfId="3" applyFont="1" applyFill="1" applyBorder="1" applyAlignment="1" applyProtection="1">
      <alignment horizontal="center"/>
    </xf>
    <xf numFmtId="165" fontId="21" fillId="2" borderId="46" xfId="3" applyFont="1" applyFill="1" applyBorder="1" applyAlignment="1" applyProtection="1">
      <alignment horizontal="center"/>
    </xf>
    <xf numFmtId="0" fontId="8" fillId="3" borderId="47" xfId="0" applyFont="1" applyFill="1" applyBorder="1" applyProtection="1"/>
    <xf numFmtId="165" fontId="16" fillId="7" borderId="48" xfId="3" applyFont="1" applyFill="1" applyBorder="1" applyAlignment="1" applyProtection="1">
      <alignment horizontal="center" vertical="center"/>
    </xf>
    <xf numFmtId="0" fontId="3" fillId="7" borderId="29" xfId="0" applyFont="1" applyFill="1" applyBorder="1" applyAlignment="1" applyProtection="1">
      <alignment horizontal="right"/>
      <protection locked="0"/>
    </xf>
    <xf numFmtId="0" fontId="3" fillId="7" borderId="30" xfId="0" quotePrefix="1" applyFont="1" applyFill="1" applyBorder="1" applyAlignment="1" applyProtection="1">
      <alignment horizontal="center"/>
      <protection locked="0"/>
    </xf>
    <xf numFmtId="10" fontId="47" fillId="6" borderId="49" xfId="2" applyNumberFormat="1" applyFont="1" applyFill="1" applyBorder="1" applyAlignment="1" applyProtection="1">
      <protection locked="0"/>
    </xf>
    <xf numFmtId="166" fontId="47" fillId="6" borderId="50" xfId="1" applyFont="1" applyFill="1" applyBorder="1" applyAlignment="1" applyProtection="1">
      <protection locked="0"/>
    </xf>
    <xf numFmtId="166" fontId="47" fillId="6" borderId="51" xfId="1" applyFont="1" applyFill="1" applyBorder="1" applyAlignment="1" applyProtection="1">
      <protection locked="0"/>
    </xf>
    <xf numFmtId="0" fontId="48" fillId="6" borderId="52" xfId="0" applyFont="1" applyFill="1" applyBorder="1" applyAlignment="1" applyProtection="1">
      <alignment horizontal="center"/>
      <protection locked="0"/>
    </xf>
    <xf numFmtId="10" fontId="24" fillId="6" borderId="53" xfId="2" applyNumberFormat="1" applyFont="1" applyFill="1" applyBorder="1" applyAlignment="1" applyProtection="1">
      <alignment horizontal="center"/>
      <protection locked="0"/>
    </xf>
    <xf numFmtId="0" fontId="24" fillId="6" borderId="54" xfId="0" applyFont="1" applyFill="1" applyBorder="1" applyAlignment="1" applyProtection="1">
      <alignment horizontal="center"/>
      <protection locked="0"/>
    </xf>
    <xf numFmtId="0" fontId="4" fillId="6" borderId="55" xfId="0" quotePrefix="1" applyFont="1" applyFill="1" applyBorder="1" applyAlignment="1" applyProtection="1">
      <alignment horizontal="center"/>
      <protection locked="0"/>
    </xf>
    <xf numFmtId="0" fontId="4" fillId="6" borderId="0" xfId="0" quotePrefix="1" applyFont="1" applyFill="1" applyAlignment="1" applyProtection="1">
      <alignment horizontal="center"/>
      <protection locked="0"/>
    </xf>
    <xf numFmtId="166" fontId="17" fillId="3" borderId="31" xfId="1" applyFont="1" applyFill="1" applyBorder="1" applyAlignment="1" applyProtection="1">
      <alignment horizontal="left"/>
      <protection locked="0"/>
    </xf>
    <xf numFmtId="0" fontId="3" fillId="3" borderId="37" xfId="0" applyFont="1" applyFill="1" applyBorder="1" applyProtection="1">
      <protection locked="0"/>
    </xf>
    <xf numFmtId="0" fontId="4" fillId="6" borderId="37" xfId="0" applyFont="1" applyFill="1" applyBorder="1" applyAlignment="1" applyProtection="1">
      <alignment horizontal="center"/>
      <protection locked="0"/>
    </xf>
    <xf numFmtId="14" fontId="27" fillId="2" borderId="56" xfId="0" applyNumberFormat="1" applyFont="1" applyFill="1" applyBorder="1" applyAlignment="1" applyProtection="1">
      <alignment horizontal="center" vertical="center"/>
      <protection locked="0"/>
    </xf>
    <xf numFmtId="165" fontId="50" fillId="2" borderId="2" xfId="3" applyFont="1" applyFill="1" applyBorder="1" applyAlignment="1" applyProtection="1">
      <protection locked="0"/>
    </xf>
    <xf numFmtId="171" fontId="23" fillId="3" borderId="0" xfId="0" applyNumberFormat="1" applyFont="1" applyFill="1" applyBorder="1" applyAlignment="1" applyProtection="1">
      <alignment horizontal="left"/>
      <protection locked="0"/>
    </xf>
    <xf numFmtId="0" fontId="17" fillId="3" borderId="19" xfId="0" applyFont="1" applyFill="1" applyBorder="1" applyAlignment="1" applyProtection="1">
      <alignment horizontal="center"/>
      <protection locked="0"/>
    </xf>
    <xf numFmtId="0" fontId="17" fillId="3" borderId="57" xfId="0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0" fontId="51" fillId="3" borderId="58" xfId="0" applyFont="1" applyFill="1" applyBorder="1" applyAlignment="1" applyProtection="1">
      <alignment horizontal="center" vertical="center"/>
      <protection locked="0"/>
    </xf>
    <xf numFmtId="0" fontId="49" fillId="3" borderId="59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wrapText="1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167" fontId="39" fillId="2" borderId="60" xfId="3" applyNumberFormat="1" applyFont="1" applyFill="1" applyBorder="1" applyAlignment="1" applyProtection="1">
      <alignment horizontal="left"/>
      <protection locked="0"/>
    </xf>
    <xf numFmtId="0" fontId="40" fillId="0" borderId="40" xfId="0" applyFont="1" applyBorder="1" applyProtection="1">
      <protection locked="0"/>
    </xf>
    <xf numFmtId="0" fontId="12" fillId="3" borderId="6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14" fontId="27" fillId="2" borderId="61" xfId="0" applyNumberFormat="1" applyFont="1" applyFill="1" applyBorder="1" applyAlignment="1" applyProtection="1">
      <alignment horizontal="left" vertical="center"/>
      <protection locked="0"/>
    </xf>
    <xf numFmtId="0" fontId="0" fillId="0" borderId="60" xfId="0" applyBorder="1" applyAlignment="1">
      <alignment horizontal="left"/>
    </xf>
    <xf numFmtId="0" fontId="3" fillId="7" borderId="19" xfId="0" applyFont="1" applyFill="1" applyBorder="1" applyAlignment="1" applyProtection="1">
      <alignment horizontal="center"/>
      <protection locked="0"/>
    </xf>
    <xf numFmtId="0" fontId="3" fillId="7" borderId="57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31" fillId="4" borderId="62" xfId="0" applyFont="1" applyFill="1" applyBorder="1" applyAlignment="1">
      <alignment horizontal="center" vertical="center"/>
    </xf>
    <xf numFmtId="0" fontId="31" fillId="4" borderId="63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74E8FF28-E808-4DCD-AD73-01DA44D0FCB5}" diskRevisions="1" revisionId="147" version="3">
  <header guid="{7AAF14A8-575D-4662-9988-9C6D8248944F}" dateTime="2011-03-28T14:39:36" maxSheetId="8" userName="lilyane" r:id="rId8">
    <sheetIdMap count="2">
      <sheetId val="7"/>
      <sheetId val="2"/>
    </sheetIdMap>
  </header>
  <header guid="{74E8FF28-E808-4DCD-AD73-01DA44D0FCB5}" dateTime="2013-05-10T16:32:00" maxSheetId="8" userName="Eunice Almeida" r:id="rId9" minRId="138" maxRId="145">
    <sheetIdMap count="2">
      <sheetId val="7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38" sId="7" numFmtId="19">
    <oc r="E6">
      <v>39448</v>
    </oc>
    <nc r="E6">
      <v>40940</v>
    </nc>
  </rcc>
  <rcc rId="139" sId="7" numFmtId="19">
    <oc r="E7">
      <v>39813</v>
    </oc>
    <nc r="E7">
      <v>41410</v>
    </nc>
  </rcc>
  <rcc rId="140" sId="7" numFmtId="34">
    <oc r="E9">
      <v>415</v>
    </oc>
    <nc r="E9">
      <v>778</v>
    </nc>
  </rcc>
  <rcc rId="141" sId="7" numFmtId="34">
    <oc r="E10">
      <v>0</v>
    </oc>
    <nc r="E10">
      <v>1097.56</v>
    </nc>
  </rcc>
  <rcc rId="142" sId="7">
    <oc r="H22">
      <v>0</v>
    </oc>
    <nc r="H22">
      <v>16</v>
    </nc>
  </rcc>
  <rcc rId="143" sId="7" numFmtId="34">
    <oc r="E24">
      <v>0</v>
    </oc>
    <nc r="E24">
      <v>585.37</v>
    </nc>
  </rcc>
  <rcc rId="144" sId="7" numFmtId="34">
    <oc r="E43">
      <f>Salario_Total*8%*(Meses_Inteiros-1)</f>
    </oc>
    <nc r="E43">
      <v>1138.8</v>
    </nc>
  </rcc>
  <rcc rId="145" sId="7" numFmtId="34">
    <oc r="E42">
      <v>0</v>
    </oc>
    <nc r="E42"/>
  </rcc>
  <rdn rId="0" localSheetId="7" customView="1" name="Z_A37013AE_9481_41C5_9D46_8AB322AAD280_.wvu.PrintArea" hidden="1" oldHidden="1">
    <formula>Rescisão!$B$2:$K$52</formula>
  </rdn>
  <rdn rId="0" localSheetId="7" customView="1" name="Z_A37013AE_9481_41C5_9D46_8AB322AAD280_.wvu.Cols" hidden="1" oldHidden="1">
    <formula>Rescisão!$L:$X</formula>
  </rdn>
  <rcv guid="{A37013AE-9481-41C5-9D46-8AB322AAD280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dn rId="0" localSheetId="7" customView="1" name="Z_9D6C68A0_C547_474C_9CD1_EF0AB925E54A_.wvu.PrintArea" hidden="1" oldHidden="1">
    <formula>Rescisão!$B$2:$K$52</formula>
  </rdn>
  <rdn rId="0" localSheetId="7" customView="1" name="Z_9D6C68A0_C547_474C_9CD1_EF0AB925E54A_.wvu.Cols" hidden="1" oldHidden="1">
    <formula>Rescisão!$L:$X</formula>
  </rdn>
  <rcv guid="{9D6C68A0-C547-474C-9CD1-EF0AB925E54A}" action="add"/>
</revisions>
</file>

<file path=xl/revisions/userNames.xml><?xml version="1.0" encoding="utf-8"?>
<users xmlns="http://schemas.openxmlformats.org/spreadsheetml/2006/main" xmlns:r="http://schemas.openxmlformats.org/officeDocument/2006/relationships" count="2">
  <userInfo guid="{7AAF14A8-575D-4662-9988-9C6D8248944F}" name="Lilyane Siqueira" id="-199162309" dateTime="2011-07-09T12:56:55"/>
  <userInfo guid="{7AAF14A8-575D-4662-9988-9C6D8248944F}" name="netona" id="-539660367" dateTime="2013-04-22T14:51:19"/>
</us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vmlDrawing" Target="../drawings/vmlDrawing1.v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2"/>
  <sheetViews>
    <sheetView tabSelected="1" zoomScaleNormal="90" workbookViewId="0">
      <selection activeCell="E49" sqref="E49"/>
    </sheetView>
  </sheetViews>
  <sheetFormatPr defaultRowHeight="12.75"/>
  <cols>
    <col min="1" max="1" width="1.7109375" style="24" customWidth="1"/>
    <col min="2" max="2" width="4.28515625" style="24" customWidth="1"/>
    <col min="3" max="3" width="22.42578125" style="24" customWidth="1"/>
    <col min="4" max="4" width="4.85546875" style="152" customWidth="1"/>
    <col min="5" max="5" width="16.42578125" style="24" customWidth="1"/>
    <col min="6" max="6" width="4.5703125" style="24" customWidth="1"/>
    <col min="7" max="7" width="13.85546875" style="24" customWidth="1"/>
    <col min="8" max="8" width="4.5703125" style="24" customWidth="1"/>
    <col min="9" max="9" width="21.5703125" style="24" customWidth="1"/>
    <col min="10" max="10" width="12.7109375" style="24" customWidth="1"/>
    <col min="11" max="11" width="5.42578125" style="153" customWidth="1"/>
    <col min="12" max="12" width="48.42578125" style="24" hidden="1" customWidth="1"/>
    <col min="13" max="13" width="9.140625" style="24" hidden="1" customWidth="1"/>
    <col min="14" max="14" width="10.28515625" style="24" hidden="1" customWidth="1"/>
    <col min="15" max="15" width="9.85546875" style="24" hidden="1" customWidth="1"/>
    <col min="16" max="16" width="11" style="24" hidden="1" customWidth="1"/>
    <col min="17" max="18" width="9.140625" style="24" hidden="1" customWidth="1"/>
    <col min="19" max="19" width="7.7109375" style="24" hidden="1" customWidth="1"/>
    <col min="20" max="20" width="9.140625" style="24" hidden="1" customWidth="1"/>
    <col min="21" max="21" width="0.85546875" style="24" hidden="1" customWidth="1"/>
    <col min="22" max="24" width="9.140625" style="24" hidden="1" customWidth="1"/>
    <col min="25" max="25" width="19.85546875" style="24" customWidth="1"/>
    <col min="26" max="26" width="18.5703125" style="24" customWidth="1"/>
    <col min="27" max="29" width="16.140625" style="24" customWidth="1"/>
    <col min="30" max="16384" width="9.140625" style="24"/>
  </cols>
  <sheetData>
    <row r="1" spans="1:29" ht="9.75" customHeight="1" thickBot="1">
      <c r="A1" s="23"/>
      <c r="B1" s="23"/>
      <c r="C1" s="23"/>
      <c r="D1" s="23"/>
      <c r="E1" s="173"/>
      <c r="F1" s="23"/>
      <c r="G1" s="23"/>
      <c r="H1" s="23"/>
      <c r="I1" s="23"/>
      <c r="J1" s="23"/>
      <c r="K1" s="23"/>
      <c r="L1" s="23"/>
      <c r="Y1" s="23"/>
      <c r="Z1" s="23"/>
      <c r="AA1" s="23"/>
      <c r="AB1" s="23"/>
      <c r="AC1" s="23"/>
    </row>
    <row r="2" spans="1:29" ht="32.25" customHeight="1" thickTop="1" thickBot="1">
      <c r="A2" s="23"/>
      <c r="B2" s="180" t="s">
        <v>90</v>
      </c>
      <c r="C2" s="181"/>
      <c r="D2" s="181"/>
      <c r="E2" s="181"/>
      <c r="F2" s="181"/>
      <c r="G2" s="181"/>
      <c r="H2" s="181"/>
      <c r="I2" s="181"/>
      <c r="J2" s="181"/>
      <c r="K2" s="25"/>
      <c r="L2" s="26"/>
      <c r="N2" s="24" t="s">
        <v>39</v>
      </c>
      <c r="O2" s="24" t="s">
        <v>25</v>
      </c>
      <c r="P2" s="24" t="s">
        <v>43</v>
      </c>
      <c r="Q2" s="24" t="s">
        <v>45</v>
      </c>
      <c r="R2" s="24" t="s">
        <v>44</v>
      </c>
      <c r="Y2" s="23"/>
      <c r="Z2" s="23"/>
      <c r="AA2" s="23"/>
      <c r="AB2" s="23"/>
      <c r="AC2" s="23"/>
    </row>
    <row r="3" spans="1:29" ht="19.5" customHeight="1" thickTop="1" thickBot="1">
      <c r="A3" s="23"/>
      <c r="B3" s="27"/>
      <c r="C3" s="34" t="s">
        <v>80</v>
      </c>
      <c r="D3" s="35" t="s">
        <v>15</v>
      </c>
      <c r="E3" s="188" t="s">
        <v>91</v>
      </c>
      <c r="F3" s="189"/>
      <c r="G3" s="189"/>
      <c r="H3" s="189"/>
      <c r="I3" s="189"/>
      <c r="J3" s="190" t="s">
        <v>89</v>
      </c>
      <c r="K3" s="191"/>
      <c r="L3" s="26"/>
      <c r="Y3" s="23"/>
      <c r="Z3" s="23"/>
      <c r="AA3" s="23"/>
      <c r="AB3" s="23"/>
      <c r="AC3" s="23"/>
    </row>
    <row r="4" spans="1:29" ht="19.5" customHeight="1" thickTop="1" thickBot="1">
      <c r="A4" s="23"/>
      <c r="B4" s="27"/>
      <c r="C4" s="161" t="s">
        <v>42</v>
      </c>
      <c r="D4" s="162" t="s">
        <v>15</v>
      </c>
      <c r="E4" s="174" t="s">
        <v>43</v>
      </c>
      <c r="F4" s="28"/>
      <c r="G4" s="29"/>
      <c r="H4" s="30"/>
      <c r="I4" s="21"/>
      <c r="J4" s="31"/>
      <c r="K4" s="32"/>
      <c r="L4" s="26"/>
      <c r="Y4" s="23"/>
      <c r="Z4" s="23"/>
      <c r="AA4" s="23"/>
      <c r="AB4" s="23"/>
      <c r="AC4" s="23"/>
    </row>
    <row r="5" spans="1:29" ht="6.75" customHeight="1" thickTop="1" thickBot="1">
      <c r="A5" s="23"/>
      <c r="B5" s="27"/>
      <c r="C5" s="33"/>
      <c r="D5" s="33"/>
      <c r="E5" s="33"/>
      <c r="F5" s="33"/>
      <c r="G5" s="33"/>
      <c r="H5" s="33"/>
      <c r="I5" s="33"/>
      <c r="J5" s="31"/>
      <c r="K5" s="32"/>
      <c r="L5" s="26"/>
      <c r="Y5" s="23"/>
      <c r="Z5" s="23"/>
      <c r="AA5" s="23"/>
      <c r="AB5" s="23"/>
      <c r="AC5" s="23"/>
    </row>
    <row r="6" spans="1:29" ht="17.25" thickTop="1" thickBot="1">
      <c r="A6" s="23"/>
      <c r="B6" s="27"/>
      <c r="C6" s="34" t="s">
        <v>17</v>
      </c>
      <c r="D6" s="35" t="s">
        <v>15</v>
      </c>
      <c r="E6" s="2">
        <v>40940</v>
      </c>
      <c r="F6" s="33"/>
      <c r="G6" s="33"/>
      <c r="H6" s="33"/>
      <c r="I6" s="33"/>
      <c r="J6" s="31"/>
      <c r="K6" s="32"/>
      <c r="L6" s="26"/>
      <c r="P6" s="24" t="s">
        <v>38</v>
      </c>
      <c r="Q6" s="24" t="s">
        <v>20</v>
      </c>
      <c r="R6" s="24" t="s">
        <v>19</v>
      </c>
      <c r="Y6" s="23"/>
      <c r="Z6" s="23"/>
      <c r="AA6" s="23"/>
      <c r="AB6" s="23"/>
      <c r="AC6" s="23"/>
    </row>
    <row r="7" spans="1:29" ht="17.25" thickTop="1" thickBot="1">
      <c r="A7" s="23"/>
      <c r="B7" s="27"/>
      <c r="C7" s="36" t="s">
        <v>16</v>
      </c>
      <c r="D7" s="37" t="s">
        <v>15</v>
      </c>
      <c r="E7" s="3">
        <v>41410</v>
      </c>
      <c r="F7" s="33"/>
      <c r="G7" s="38"/>
      <c r="H7" s="33"/>
      <c r="I7" s="39" t="s">
        <v>35</v>
      </c>
      <c r="J7" s="31"/>
      <c r="K7" s="32"/>
      <c r="L7" s="26"/>
      <c r="N7" s="40">
        <f>(DAYS360(Dia_Admissao,Dia_Demissão))+1</f>
        <v>466</v>
      </c>
      <c r="O7" s="41">
        <f>No.Dias/30</f>
        <v>15.533333333333333</v>
      </c>
      <c r="P7" s="42">
        <f>Total_Meses-(INT(Total_Meses))</f>
        <v>0.53333333333333321</v>
      </c>
      <c r="Q7" s="43"/>
      <c r="R7" s="43"/>
      <c r="Y7" s="23"/>
      <c r="Z7" s="23"/>
      <c r="AA7" s="23"/>
      <c r="AB7" s="23"/>
      <c r="AC7" s="23"/>
    </row>
    <row r="8" spans="1:29" ht="6.75" customHeight="1" thickTop="1" thickBot="1">
      <c r="A8" s="23"/>
      <c r="B8" s="27"/>
      <c r="C8" s="44"/>
      <c r="D8" s="44"/>
      <c r="E8" s="44"/>
      <c r="F8" s="44"/>
      <c r="G8" s="45"/>
      <c r="H8" s="33"/>
      <c r="I8" s="46"/>
      <c r="J8" s="31"/>
      <c r="K8" s="32"/>
      <c r="L8" s="26"/>
      <c r="N8" s="47"/>
      <c r="O8" s="48"/>
      <c r="P8" s="49"/>
      <c r="Q8" s="50"/>
      <c r="R8" s="50"/>
      <c r="Y8" s="23"/>
      <c r="Z8" s="23"/>
      <c r="AA8" s="23"/>
      <c r="AB8" s="23"/>
      <c r="AC8" s="23"/>
    </row>
    <row r="9" spans="1:29" ht="16.5" thickTop="1">
      <c r="A9" s="23"/>
      <c r="B9" s="27"/>
      <c r="C9" s="34" t="s">
        <v>37</v>
      </c>
      <c r="D9" s="35" t="s">
        <v>15</v>
      </c>
      <c r="E9" s="175">
        <v>778</v>
      </c>
      <c r="F9" s="33"/>
      <c r="G9" s="45"/>
      <c r="H9" s="33"/>
      <c r="I9" s="156" t="str">
        <f>IF(No.Dias&lt;360,0,CONCATENATE(Anos_Inteiro,P6))</f>
        <v xml:space="preserve">1  ano(s),  </v>
      </c>
      <c r="J9" s="31"/>
      <c r="K9" s="32"/>
      <c r="L9" s="26"/>
      <c r="N9" s="51"/>
      <c r="O9" s="52">
        <f>INT(Total_Meses)</f>
        <v>15</v>
      </c>
      <c r="P9" s="52">
        <f>ROUND(Meses*30,0)</f>
        <v>16</v>
      </c>
      <c r="Q9" s="51"/>
      <c r="R9" s="51"/>
      <c r="Y9" s="23"/>
      <c r="Z9" s="23"/>
      <c r="AA9" s="23"/>
      <c r="AB9" s="23"/>
      <c r="AC9" s="23"/>
    </row>
    <row r="10" spans="1:29" ht="15.75">
      <c r="A10" s="23"/>
      <c r="B10" s="27"/>
      <c r="C10" s="53" t="s">
        <v>36</v>
      </c>
      <c r="D10" s="54" t="s">
        <v>15</v>
      </c>
      <c r="E10" s="22">
        <v>1097.56</v>
      </c>
      <c r="F10" s="33"/>
      <c r="G10" s="45"/>
      <c r="H10" s="33"/>
      <c r="I10" s="157" t="str">
        <f>CONCATENATE(Meses_Inteiro,Q6)</f>
        <v xml:space="preserve">3 mês(es) e </v>
      </c>
      <c r="J10" s="31"/>
      <c r="K10" s="32"/>
      <c r="L10" s="26"/>
      <c r="N10" s="50"/>
      <c r="O10" s="55"/>
      <c r="P10" s="55"/>
      <c r="Q10" s="50"/>
      <c r="R10" s="50"/>
      <c r="Y10" s="23"/>
      <c r="Z10" s="23"/>
      <c r="AA10" s="23"/>
      <c r="AB10" s="23"/>
      <c r="AC10" s="23"/>
    </row>
    <row r="11" spans="1:29" ht="16.5" thickBot="1">
      <c r="A11" s="23"/>
      <c r="B11" s="27"/>
      <c r="C11" s="56" t="s">
        <v>46</v>
      </c>
      <c r="D11" s="57" t="s">
        <v>15</v>
      </c>
      <c r="E11" s="58">
        <f>SUM(E9:E10)</f>
        <v>1875.56</v>
      </c>
      <c r="F11" s="33"/>
      <c r="G11" s="33"/>
      <c r="H11" s="33"/>
      <c r="I11" s="158" t="str">
        <f>CONCATENATE(P9,R6)</f>
        <v>16 dia(s)</v>
      </c>
      <c r="J11" s="31"/>
      <c r="K11" s="32"/>
      <c r="L11" s="26"/>
      <c r="N11" s="50"/>
      <c r="O11" s="55"/>
      <c r="P11" s="55"/>
      <c r="Q11" s="50"/>
      <c r="R11" s="50"/>
      <c r="Y11" s="23"/>
      <c r="Z11" s="23"/>
      <c r="AA11" s="23"/>
      <c r="AB11" s="23"/>
      <c r="AC11" s="23"/>
    </row>
    <row r="12" spans="1:29" ht="6.75" customHeight="1" thickTop="1" thickBot="1">
      <c r="A12" s="23"/>
      <c r="B12" s="59"/>
      <c r="C12" s="33"/>
      <c r="D12" s="33"/>
      <c r="E12" s="33"/>
      <c r="F12" s="33"/>
      <c r="G12" s="33"/>
      <c r="H12" s="33"/>
      <c r="I12" s="159"/>
      <c r="J12" s="31"/>
      <c r="K12" s="32"/>
      <c r="L12" s="26"/>
      <c r="N12" s="50"/>
      <c r="O12" s="55"/>
      <c r="P12" s="55"/>
      <c r="Q12" s="50"/>
      <c r="R12" s="50"/>
      <c r="Y12" s="23"/>
      <c r="Z12" s="23"/>
      <c r="AA12" s="23"/>
      <c r="AB12" s="23"/>
      <c r="AC12" s="23"/>
    </row>
    <row r="13" spans="1:29" ht="17.25" thickTop="1" thickBot="1">
      <c r="A13" s="23"/>
      <c r="B13" s="27"/>
      <c r="C13" s="34" t="s">
        <v>11</v>
      </c>
      <c r="D13" s="60" t="s">
        <v>15</v>
      </c>
      <c r="E13" s="5" t="s">
        <v>6</v>
      </c>
      <c r="F13" s="33"/>
      <c r="G13" s="33"/>
      <c r="H13" s="33"/>
      <c r="I13" s="160" t="str">
        <f>CONCATENATE(N2,No.Dias,O2)</f>
        <v>Total =&gt;  466  dias</v>
      </c>
      <c r="J13" s="31"/>
      <c r="K13" s="32"/>
      <c r="L13" s="26"/>
      <c r="N13" s="43"/>
      <c r="O13" s="41">
        <f>No.Dias/360</f>
        <v>1.2944444444444445</v>
      </c>
      <c r="P13" s="41">
        <f>No.Anos-INT(No.Anos)</f>
        <v>0.29444444444444451</v>
      </c>
      <c r="Q13" s="43"/>
      <c r="R13" s="43"/>
      <c r="S13" s="61"/>
      <c r="T13" s="61"/>
      <c r="U13" s="61"/>
      <c r="V13" s="61"/>
      <c r="Y13" s="23"/>
      <c r="Z13" s="23"/>
      <c r="AA13" s="23"/>
      <c r="AB13" s="23"/>
      <c r="AC13" s="23"/>
    </row>
    <row r="14" spans="1:29" ht="17.25" thickTop="1" thickBot="1">
      <c r="A14" s="23"/>
      <c r="B14" s="27"/>
      <c r="C14" s="36" t="s">
        <v>10</v>
      </c>
      <c r="D14" s="37" t="s">
        <v>15</v>
      </c>
      <c r="E14" s="19"/>
      <c r="F14" s="184" t="s">
        <v>74</v>
      </c>
      <c r="G14" s="185"/>
      <c r="H14" s="33"/>
      <c r="I14" s="33"/>
      <c r="J14" s="31"/>
      <c r="K14" s="32"/>
      <c r="L14" s="26"/>
      <c r="N14" s="50"/>
      <c r="O14" s="55">
        <f>INT(No.Anos)</f>
        <v>1</v>
      </c>
      <c r="P14" s="62">
        <f>ROUND(P13*12,8)</f>
        <v>3.53333333</v>
      </c>
      <c r="Q14" s="63">
        <f>No.Meses-INT(No.Meses)</f>
        <v>0.53333333000000005</v>
      </c>
      <c r="R14" s="50"/>
      <c r="Y14" s="23"/>
      <c r="Z14" s="23"/>
      <c r="AA14" s="23"/>
      <c r="AB14" s="23"/>
      <c r="AC14" s="23"/>
    </row>
    <row r="15" spans="1:29" ht="32.25" customHeight="1" thickTop="1" thickBot="1">
      <c r="A15" s="23"/>
      <c r="B15" s="27"/>
      <c r="C15" s="186" t="s">
        <v>14</v>
      </c>
      <c r="D15" s="186"/>
      <c r="E15" s="186"/>
      <c r="F15" s="187"/>
      <c r="G15" s="187"/>
      <c r="H15" s="187"/>
      <c r="I15" s="64"/>
      <c r="J15" s="31"/>
      <c r="K15" s="32"/>
      <c r="L15" s="26"/>
      <c r="M15" s="65"/>
      <c r="N15" s="51"/>
      <c r="O15" s="51"/>
      <c r="P15" s="52">
        <f>INT(No.Meses)</f>
        <v>3</v>
      </c>
      <c r="Q15" s="51">
        <f>ROUND(Dias*30,0)</f>
        <v>16</v>
      </c>
      <c r="R15" s="51"/>
      <c r="Y15" s="23"/>
      <c r="Z15" s="23"/>
      <c r="AA15" s="23"/>
      <c r="AB15" s="23"/>
      <c r="AC15" s="23"/>
    </row>
    <row r="16" spans="1:29" ht="16.5" thickTop="1">
      <c r="A16" s="23"/>
      <c r="B16" s="27"/>
      <c r="C16" s="66" t="s">
        <v>0</v>
      </c>
      <c r="D16" s="67" t="s">
        <v>15</v>
      </c>
      <c r="E16" s="68">
        <f>IF(AND(Motivo_Dispensa="sem justa causa",Av.Previo="Indenizado"),Salario_Total/30*Dias_Av.Previo,0)</f>
        <v>0</v>
      </c>
      <c r="F16" s="69" t="s">
        <v>15</v>
      </c>
      <c r="G16" s="70" t="s">
        <v>68</v>
      </c>
      <c r="H16" s="20">
        <v>30</v>
      </c>
      <c r="I16" s="71" t="s">
        <v>25</v>
      </c>
      <c r="J16" s="72"/>
      <c r="K16" s="73"/>
      <c r="L16" s="74"/>
      <c r="M16" s="24">
        <f>IF(YEAR(Dia_Admissao)&lt;&gt;(YEAR(Dia_Demissão)),0,1)</f>
        <v>0</v>
      </c>
      <c r="O16" s="75" t="s">
        <v>5</v>
      </c>
      <c r="Y16" s="23"/>
      <c r="Z16" s="23"/>
      <c r="AA16" s="23"/>
      <c r="AB16" s="23"/>
      <c r="AC16" s="23"/>
    </row>
    <row r="17" spans="1:29" ht="15.75">
      <c r="A17" s="23"/>
      <c r="B17" s="27"/>
      <c r="C17" s="53" t="s">
        <v>1</v>
      </c>
      <c r="D17" s="76" t="s">
        <v>15</v>
      </c>
      <c r="E17" s="77">
        <f>IF(Motivo_Dispensa="por justa causa",0,Salario_Total/12*H17)</f>
        <v>781.48333333333323</v>
      </c>
      <c r="F17" s="69" t="s">
        <v>15</v>
      </c>
      <c r="G17" s="70" t="s">
        <v>7</v>
      </c>
      <c r="H17" s="78">
        <f>IF(YEAR(Dia_Admissao)&lt;&gt;(YEAR(Dia_Demissão)),IF(DAY(Dia_Demissão)&gt;=15,MONTH(Dia_Demissão),MONTH(Dia_Demissão)-1),N17)</f>
        <v>5</v>
      </c>
      <c r="I17" s="71" t="s">
        <v>47</v>
      </c>
      <c r="J17" s="72"/>
      <c r="K17" s="73"/>
      <c r="L17" s="74"/>
      <c r="M17" s="78">
        <f>IF(YEAR(Dia_Admissao)&lt;&gt;(YEAR(Dia_Demissão)),IF(DAY(Dia_Demissão)&gt;=15,MONTH(Dia_Demissão),MONTH(Dia_Demissão)-1),N17)</f>
        <v>5</v>
      </c>
      <c r="N17" s="24">
        <f>IF(Dias_Inteiro&gt;=15,Meses_Inteiros+1,Meses_Inteiros)</f>
        <v>16</v>
      </c>
      <c r="O17" s="75" t="s">
        <v>6</v>
      </c>
      <c r="P17" s="79"/>
      <c r="Y17" s="23"/>
      <c r="Z17" s="23"/>
      <c r="AA17" s="23"/>
      <c r="AB17" s="23"/>
      <c r="AC17" s="23"/>
    </row>
    <row r="18" spans="1:29" ht="15.75">
      <c r="A18" s="23"/>
      <c r="B18" s="27"/>
      <c r="C18" s="53" t="s">
        <v>27</v>
      </c>
      <c r="D18" s="76" t="s">
        <v>15</v>
      </c>
      <c r="E18" s="77">
        <f>IF(Valor_Av.Previo=0,0,Salario_Total/12)</f>
        <v>0</v>
      </c>
      <c r="F18" s="69" t="s">
        <v>15</v>
      </c>
      <c r="G18" s="70" t="s">
        <v>7</v>
      </c>
      <c r="H18" s="78">
        <f>IF(Valor_Av.Previo=0,0,1)</f>
        <v>0</v>
      </c>
      <c r="I18" s="71" t="s">
        <v>47</v>
      </c>
      <c r="J18" s="72"/>
      <c r="K18" s="73"/>
      <c r="L18" s="74"/>
      <c r="O18" s="80"/>
      <c r="P18" s="79"/>
      <c r="Y18" s="23"/>
      <c r="Z18" s="23"/>
      <c r="AA18" s="23"/>
      <c r="AB18" s="23"/>
      <c r="AC18" s="23"/>
    </row>
    <row r="19" spans="1:29" ht="15.75">
      <c r="A19" s="23"/>
      <c r="B19" s="27"/>
      <c r="C19" s="53" t="s">
        <v>62</v>
      </c>
      <c r="D19" s="76" t="s">
        <v>15</v>
      </c>
      <c r="E19" s="77">
        <f>IF(Quant.Ferias_Int&lt;=0,0,IF(Quant.Ferias_Int=1,Salario_Total,(Quant.Ferias_Int-1)*2*Salario_Total+Salario_Total))</f>
        <v>1875.56</v>
      </c>
      <c r="F19" s="69" t="s">
        <v>15</v>
      </c>
      <c r="G19" s="70" t="s">
        <v>7</v>
      </c>
      <c r="H19" s="78">
        <f>IF(Quant.Ferias_Int&lt;=0,0,Quant.Ferias_Int)</f>
        <v>1</v>
      </c>
      <c r="I19" s="71" t="s">
        <v>26</v>
      </c>
      <c r="J19" s="72"/>
      <c r="K19" s="73"/>
      <c r="L19" s="74"/>
      <c r="O19" s="79">
        <f>Anos_Inteiro-Quant.Ferias</f>
        <v>1</v>
      </c>
      <c r="Y19" s="23"/>
      <c r="Z19" s="23"/>
      <c r="AA19" s="23"/>
      <c r="AB19" s="23"/>
      <c r="AC19" s="23"/>
    </row>
    <row r="20" spans="1:29" ht="15.75">
      <c r="A20" s="23"/>
      <c r="B20" s="27"/>
      <c r="C20" s="53" t="s">
        <v>2</v>
      </c>
      <c r="D20" s="76" t="s">
        <v>15</v>
      </c>
      <c r="E20" s="77">
        <f>(Salario_Total/12*H20)</f>
        <v>625.18666666666661</v>
      </c>
      <c r="F20" s="69" t="s">
        <v>15</v>
      </c>
      <c r="G20" s="70" t="s">
        <v>7</v>
      </c>
      <c r="H20" s="78">
        <f>IF(Motivo_Dispensa="por justa causa",0,Prop.Ferias_Avos)</f>
        <v>4</v>
      </c>
      <c r="I20" s="71" t="s">
        <v>47</v>
      </c>
      <c r="J20" s="81"/>
      <c r="K20" s="82"/>
      <c r="L20" s="83"/>
      <c r="M20" s="77">
        <f>IF(Motivo_Dispensa="por justa causa",0,(IF(Quant.Ferias&gt;No.Anos,0,Salario_Total/12*P20)))</f>
        <v>0</v>
      </c>
      <c r="N20" s="78">
        <f>IF(No.Dias&lt;360,IF(Motivo_Dispensa="pedido dispensa",0,Prop.Ferias_Avos),Prop.Ferias_Avos)</f>
        <v>4</v>
      </c>
      <c r="O20" s="84">
        <f>IF(AND(No.Dias&lt;360,Motivo_Dispensa="pedido dispensa"),0,IF(Motivo_Dispensa="por justa causa",0,Prop.Ferias_Avos))</f>
        <v>4</v>
      </c>
      <c r="Y20" s="23"/>
      <c r="Z20" s="23"/>
      <c r="AA20" s="23"/>
      <c r="AB20" s="23"/>
      <c r="AC20" s="23"/>
    </row>
    <row r="21" spans="1:29" ht="15.75">
      <c r="A21" s="23"/>
      <c r="B21" s="27"/>
      <c r="C21" s="53" t="s">
        <v>3</v>
      </c>
      <c r="D21" s="76" t="s">
        <v>15</v>
      </c>
      <c r="E21" s="77">
        <f>(Valor_Ferias_Int+Valor_Ferias_Prop)/3</f>
        <v>833.58222222222219</v>
      </c>
      <c r="F21" s="69"/>
      <c r="G21" s="71"/>
      <c r="H21" s="71"/>
      <c r="I21" s="71"/>
      <c r="J21" s="72"/>
      <c r="K21" s="73"/>
      <c r="L21" s="74"/>
      <c r="P21" s="85"/>
      <c r="Y21" s="23"/>
      <c r="Z21" s="23"/>
      <c r="AA21" s="23"/>
      <c r="AB21" s="23"/>
      <c r="AC21" s="23"/>
    </row>
    <row r="22" spans="1:29" ht="15.75">
      <c r="A22" s="23"/>
      <c r="B22" s="27"/>
      <c r="C22" s="53" t="s">
        <v>4</v>
      </c>
      <c r="D22" s="76" t="s">
        <v>15</v>
      </c>
      <c r="E22" s="77">
        <f>Salario_Base/30*H22</f>
        <v>414.93333333333334</v>
      </c>
      <c r="F22" s="69" t="s">
        <v>15</v>
      </c>
      <c r="G22" s="71" t="s">
        <v>7</v>
      </c>
      <c r="H22" s="20">
        <v>16</v>
      </c>
      <c r="I22" s="71" t="s">
        <v>8</v>
      </c>
      <c r="J22" s="81"/>
      <c r="K22" s="82"/>
      <c r="L22" s="83"/>
      <c r="M22" s="4">
        <f>IF(DAY(Dia_Demissão)&lt;=30,DAY(Dia_Demissão),30)</f>
        <v>16</v>
      </c>
      <c r="N22" s="24" t="b">
        <f>IF(YEAR(Dia_Admissao)=(YEAR(Dia_Demissão)),IF(MONTH(Dia_Admissao)&lt;&gt;(MONTH(Dia_Demissão)),IF(DAY(Dia_Demissão)&lt;=30,DAY(Dia_Demissão),30),No.Dias))</f>
        <v>0</v>
      </c>
      <c r="O22" s="86">
        <f>IF(Dias_Inteiro&gt;14,1,"0")</f>
        <v>1</v>
      </c>
      <c r="P22" s="79">
        <f>Meses_Inteiro+Dias_1.12_Avos+Av.Previo_1.12_Avos</f>
        <v>4</v>
      </c>
      <c r="Q22" s="24">
        <f>IF(Valor_Av.Previo=0,0,1)</f>
        <v>0</v>
      </c>
      <c r="Y22" s="23"/>
      <c r="Z22" s="23"/>
      <c r="AA22" s="23"/>
      <c r="AB22" s="23"/>
      <c r="AC22" s="23"/>
    </row>
    <row r="23" spans="1:29" ht="15.75">
      <c r="A23" s="23"/>
      <c r="B23" s="27"/>
      <c r="C23" s="53" t="s">
        <v>48</v>
      </c>
      <c r="D23" s="76" t="s">
        <v>15</v>
      </c>
      <c r="E23" s="1">
        <v>0</v>
      </c>
      <c r="F23" s="69" t="s">
        <v>15</v>
      </c>
      <c r="G23" s="71" t="s">
        <v>72</v>
      </c>
      <c r="H23" s="87"/>
      <c r="I23" s="88"/>
      <c r="J23" s="72"/>
      <c r="K23" s="73"/>
      <c r="L23" s="74"/>
      <c r="M23" s="24">
        <f>IF(YEAR(Dia_Admissao)=(YEAR(Dia_Demissão)),0,1)</f>
        <v>1</v>
      </c>
      <c r="Y23" s="23"/>
      <c r="Z23" s="23"/>
      <c r="AA23" s="23"/>
      <c r="AB23" s="23"/>
      <c r="AC23" s="23"/>
    </row>
    <row r="24" spans="1:29" ht="15.75">
      <c r="A24" s="23"/>
      <c r="B24" s="27"/>
      <c r="C24" s="53" t="s">
        <v>49</v>
      </c>
      <c r="D24" s="76" t="s">
        <v>15</v>
      </c>
      <c r="E24" s="1">
        <v>585.37</v>
      </c>
      <c r="F24" s="69" t="s">
        <v>15</v>
      </c>
      <c r="G24" s="71" t="s">
        <v>52</v>
      </c>
      <c r="H24" s="87"/>
      <c r="I24" s="88"/>
      <c r="J24" s="72"/>
      <c r="K24" s="73"/>
      <c r="L24" s="74"/>
      <c r="M24" s="24">
        <f>IF(MONTH(Dia_Admissao)=(MONTH(Dia_Demissão)),0,1)</f>
        <v>1</v>
      </c>
      <c r="Y24" s="23"/>
      <c r="Z24" s="23"/>
      <c r="AA24" s="23"/>
      <c r="AB24" s="23"/>
      <c r="AC24" s="23"/>
    </row>
    <row r="25" spans="1:29" ht="15.75">
      <c r="A25" s="23"/>
      <c r="B25" s="27"/>
      <c r="C25" s="53" t="s">
        <v>50</v>
      </c>
      <c r="D25" s="76" t="s">
        <v>15</v>
      </c>
      <c r="E25" s="1"/>
      <c r="F25" s="69" t="s">
        <v>15</v>
      </c>
      <c r="G25" s="71" t="s">
        <v>51</v>
      </c>
      <c r="H25" s="87"/>
      <c r="I25" s="88"/>
      <c r="J25" s="72"/>
      <c r="K25" s="73"/>
      <c r="L25" s="74"/>
      <c r="M25" s="24">
        <f>IF(DAY(Dia_Demissão)&lt;=30,DAY(Dia_Demissão),30)</f>
        <v>16</v>
      </c>
      <c r="N25" s="24" t="b">
        <f>IF(M23=EM24=0,No.Dias)</f>
        <v>0</v>
      </c>
      <c r="Y25" s="23"/>
      <c r="Z25" s="23"/>
      <c r="AA25" s="23"/>
      <c r="AB25" s="23"/>
      <c r="AC25" s="23"/>
    </row>
    <row r="26" spans="1:29" ht="15.75">
      <c r="A26" s="23"/>
      <c r="B26" s="27"/>
      <c r="C26" s="89"/>
      <c r="D26" s="90"/>
      <c r="E26" s="91" t="s">
        <v>73</v>
      </c>
      <c r="F26" s="92"/>
      <c r="G26" s="93"/>
      <c r="H26" s="92"/>
      <c r="I26" s="92"/>
      <c r="J26" s="72"/>
      <c r="K26" s="73"/>
      <c r="L26" s="74"/>
      <c r="M26" s="24">
        <f>IF(YEAR(Dia_Admissao)&lt;&gt;(YEAR(Dia_Demissão)),IF(DAY(Dia_Demissão)&lt;=30,DAY(Dia_Demissão),30))</f>
        <v>16</v>
      </c>
      <c r="Y26" s="23"/>
      <c r="Z26" s="23"/>
      <c r="AA26" s="23"/>
      <c r="AB26" s="23"/>
      <c r="AC26" s="23"/>
    </row>
    <row r="27" spans="1:29" ht="16.5" thickBot="1">
      <c r="A27" s="23"/>
      <c r="B27" s="27"/>
      <c r="C27" s="94" t="s">
        <v>32</v>
      </c>
      <c r="D27" s="95" t="s">
        <v>15</v>
      </c>
      <c r="E27" s="96">
        <f>SUM(E16:E25)</f>
        <v>5116.1155555555551</v>
      </c>
      <c r="F27" s="92"/>
      <c r="G27" s="92"/>
      <c r="H27" s="92"/>
      <c r="I27" s="92"/>
      <c r="J27" s="72"/>
      <c r="K27" s="73"/>
      <c r="L27" s="74"/>
      <c r="Y27" s="23"/>
      <c r="Z27" s="23"/>
      <c r="AA27" s="23"/>
      <c r="AB27" s="23"/>
      <c r="AC27" s="23"/>
    </row>
    <row r="28" spans="1:29" ht="32.25" customHeight="1" thickTop="1" thickBot="1">
      <c r="A28" s="23"/>
      <c r="B28" s="27"/>
      <c r="C28" s="186" t="s">
        <v>28</v>
      </c>
      <c r="D28" s="186"/>
      <c r="E28" s="186"/>
      <c r="F28" s="64"/>
      <c r="G28" s="64"/>
      <c r="H28" s="64"/>
      <c r="I28" s="64"/>
      <c r="J28" s="72"/>
      <c r="K28" s="73"/>
      <c r="L28" s="74"/>
      <c r="O28" s="24">
        <f>IF(Salario_Base&lt;=360,Salario_Base*8%,IF(Salario_Base&lt;=600,Salario_Base*9%,IF(Salario_Base&lt;=1200,Salario_Base*11%,IF(Salario_Base&gt;1200,1200*11%))))</f>
        <v>85.58</v>
      </c>
      <c r="Y28" s="182" t="s">
        <v>83</v>
      </c>
      <c r="Z28" s="182"/>
      <c r="AA28" s="182"/>
      <c r="AB28" s="23"/>
      <c r="AC28" s="23"/>
    </row>
    <row r="29" spans="1:29" ht="16.5" thickTop="1">
      <c r="A29" s="23"/>
      <c r="B29" s="27"/>
      <c r="C29" s="97" t="s">
        <v>29</v>
      </c>
      <c r="D29" s="98" t="s">
        <v>15</v>
      </c>
      <c r="E29" s="99">
        <f>IF(Valor_13o.&lt;=Y30,(Valor_13o.)*J30,IF(Valor_13o.&lt;=Y31,(Valor_13o.)*J31,IF(Valor_13o.&lt;=Y32,(Valor_13o.)*J32,(Valor_13o.)*J33)))</f>
        <v>62.518666666666661</v>
      </c>
      <c r="F29" s="92"/>
      <c r="G29" s="177" t="s">
        <v>41</v>
      </c>
      <c r="H29" s="178"/>
      <c r="I29" s="178"/>
      <c r="J29" s="179"/>
      <c r="K29" s="100"/>
      <c r="L29" s="74"/>
      <c r="Y29" s="168" t="s">
        <v>79</v>
      </c>
      <c r="Z29" s="167" t="s">
        <v>81</v>
      </c>
      <c r="AA29" s="23"/>
      <c r="AB29" s="23"/>
      <c r="AC29" s="23"/>
    </row>
    <row r="30" spans="1:29" ht="15.75">
      <c r="A30" s="23"/>
      <c r="B30" s="27"/>
      <c r="C30" s="53" t="s">
        <v>30</v>
      </c>
      <c r="D30" s="76" t="s">
        <v>15</v>
      </c>
      <c r="E30" s="77">
        <f>IF(Saldo_Salario&lt;=Y30,(Saldo_Salario+E24)*J30,IF(Saldo_Salario&lt;=Y31,(Saldo_Salario+E24)*J31,IF(Saldo_Salario&lt;=Y32,(Saldo_Salario+E24)*J32,IF(Saldo_Salario&lt;=Y33,(Saldo_Salario+E24)*J33,0.11*Y33))))</f>
        <v>80.024266666666662</v>
      </c>
      <c r="F30" s="92"/>
      <c r="G30" s="101"/>
      <c r="H30" s="102" t="s">
        <v>40</v>
      </c>
      <c r="I30" s="154" t="str">
        <f>CONCATENATE(Y36,Y30,Y38,Y35)</f>
        <v>Até  911,7  =&gt;</v>
      </c>
      <c r="J30" s="103">
        <f>Z30</f>
        <v>0.08</v>
      </c>
      <c r="K30" s="104"/>
      <c r="L30" s="74"/>
      <c r="Y30" s="165">
        <v>911.7</v>
      </c>
      <c r="Z30" s="163">
        <v>0.08</v>
      </c>
      <c r="AA30" s="23"/>
      <c r="AB30" s="23"/>
      <c r="AC30" s="23"/>
    </row>
    <row r="31" spans="1:29" ht="15.75">
      <c r="A31" s="23"/>
      <c r="B31" s="27"/>
      <c r="C31" s="105" t="s">
        <v>0</v>
      </c>
      <c r="D31" s="76" t="s">
        <v>15</v>
      </c>
      <c r="E31" s="77">
        <f>IF(AND(Motivo_Dispensa="pedido dispensa",Av.Previo="Indenizado"),Salario_Total,0)</f>
        <v>0</v>
      </c>
      <c r="F31" s="92"/>
      <c r="G31" s="106"/>
      <c r="H31" s="107"/>
      <c r="I31" s="154" t="str">
        <f>CONCATENATE(Y36,Y31,Y38,Y35)</f>
        <v>Até  1519,5  =&gt;</v>
      </c>
      <c r="J31" s="103">
        <f>Z31</f>
        <v>0.09</v>
      </c>
      <c r="K31" s="104"/>
      <c r="L31" s="74"/>
      <c r="Y31" s="165">
        <v>1519.5</v>
      </c>
      <c r="Z31" s="163">
        <v>0.09</v>
      </c>
      <c r="AA31" s="23"/>
      <c r="AB31" s="23"/>
      <c r="AC31" s="23"/>
    </row>
    <row r="32" spans="1:29" ht="15.75">
      <c r="A32" s="23"/>
      <c r="B32" s="27"/>
      <c r="C32" s="105" t="s">
        <v>53</v>
      </c>
      <c r="D32" s="76" t="s">
        <v>15</v>
      </c>
      <c r="E32" s="1">
        <v>0</v>
      </c>
      <c r="F32" s="92"/>
      <c r="G32" s="106"/>
      <c r="H32" s="107"/>
      <c r="I32" s="154" t="str">
        <f>CONCATENATE(Y36,Y32,Y38,Y35)</f>
        <v>Até  0  =&gt;</v>
      </c>
      <c r="J32" s="103">
        <f>Z32</f>
        <v>0</v>
      </c>
      <c r="K32" s="104"/>
      <c r="L32" s="74"/>
      <c r="Y32" s="165">
        <v>0</v>
      </c>
      <c r="Z32" s="163">
        <v>0</v>
      </c>
      <c r="AA32" s="23"/>
      <c r="AB32" s="23"/>
      <c r="AC32" s="23"/>
    </row>
    <row r="33" spans="1:29" ht="15.75">
      <c r="A33" s="23"/>
      <c r="B33" s="27"/>
      <c r="C33" s="108"/>
      <c r="D33" s="76"/>
      <c r="E33" s="109" t="s">
        <v>73</v>
      </c>
      <c r="F33" s="92"/>
      <c r="G33" s="106"/>
      <c r="H33" s="107"/>
      <c r="I33" s="154" t="str">
        <f>CONCATENATE(Y36,Y33,Y38,Y35)</f>
        <v>Até  3038,99  =&gt;</v>
      </c>
      <c r="J33" s="103">
        <f>Z33</f>
        <v>0.11</v>
      </c>
      <c r="K33" s="110"/>
      <c r="L33" s="74"/>
      <c r="Y33" s="165">
        <v>3038.99</v>
      </c>
      <c r="Z33" s="163">
        <v>0.11</v>
      </c>
      <c r="AA33" s="23"/>
      <c r="AB33" s="23"/>
      <c r="AC33" s="23"/>
    </row>
    <row r="34" spans="1:29" ht="16.5" thickBot="1">
      <c r="A34" s="23"/>
      <c r="B34" s="27"/>
      <c r="C34" s="94" t="s">
        <v>33</v>
      </c>
      <c r="D34" s="95" t="s">
        <v>15</v>
      </c>
      <c r="E34" s="111">
        <f>SUM(E29:E32)</f>
        <v>142.54293333333334</v>
      </c>
      <c r="F34" s="92"/>
      <c r="G34" s="112"/>
      <c r="H34" s="113"/>
      <c r="I34" s="155" t="str">
        <f>CONCATENATE(Y34,Y38,Y33,Y38,Y35)</f>
        <v>Acima de  3038,99  =&gt;</v>
      </c>
      <c r="J34" s="171">
        <f>Z34</f>
        <v>275.95999999999998</v>
      </c>
      <c r="K34" s="73"/>
      <c r="L34" s="74"/>
      <c r="Y34" s="166" t="s">
        <v>82</v>
      </c>
      <c r="Z34" s="164">
        <v>275.95999999999998</v>
      </c>
      <c r="AA34" s="23"/>
      <c r="AB34" s="23"/>
      <c r="AC34" s="23"/>
    </row>
    <row r="35" spans="1:29" ht="6" customHeight="1" thickTop="1" thickBot="1">
      <c r="A35" s="23"/>
      <c r="B35" s="27"/>
      <c r="C35" s="92"/>
      <c r="D35" s="92"/>
      <c r="E35" s="92"/>
      <c r="F35" s="92"/>
      <c r="G35" s="92"/>
      <c r="H35" s="92"/>
      <c r="I35" s="92"/>
      <c r="J35" s="72"/>
      <c r="K35" s="73"/>
      <c r="L35" s="74"/>
      <c r="Y35" s="169" t="s">
        <v>15</v>
      </c>
      <c r="Z35" s="26"/>
      <c r="AA35" s="23"/>
      <c r="AB35" s="23"/>
      <c r="AC35" s="23"/>
    </row>
    <row r="36" spans="1:29" ht="24.75" customHeight="1" thickTop="1" thickBot="1">
      <c r="A36" s="23"/>
      <c r="B36" s="27"/>
      <c r="C36" s="114" t="s">
        <v>31</v>
      </c>
      <c r="D36" s="115" t="s">
        <v>15</v>
      </c>
      <c r="E36" s="116">
        <f>E27-E34</f>
        <v>4973.572622222222</v>
      </c>
      <c r="F36" s="92"/>
      <c r="G36" s="117"/>
      <c r="H36" s="118"/>
      <c r="I36" s="118"/>
      <c r="J36" s="119"/>
      <c r="K36" s="73"/>
      <c r="L36" s="74"/>
      <c r="Y36" s="120" t="s">
        <v>78</v>
      </c>
      <c r="Z36" s="23"/>
      <c r="AA36" s="23"/>
      <c r="AB36" s="23"/>
      <c r="AC36" s="23"/>
    </row>
    <row r="37" spans="1:29" ht="6.75" customHeight="1" thickTop="1" thickBot="1">
      <c r="A37" s="23"/>
      <c r="B37" s="121"/>
      <c r="C37" s="122"/>
      <c r="D37" s="122"/>
      <c r="E37" s="122"/>
      <c r="F37" s="123"/>
      <c r="G37" s="124"/>
      <c r="H37" s="125"/>
      <c r="I37" s="125"/>
      <c r="J37" s="125"/>
      <c r="K37" s="126"/>
      <c r="L37" s="74"/>
      <c r="Y37" s="23"/>
      <c r="Z37" s="23"/>
      <c r="AA37" s="23"/>
      <c r="AB37" s="23"/>
      <c r="AC37" s="23"/>
    </row>
    <row r="38" spans="1:29" ht="32.25" customHeight="1" thickBot="1">
      <c r="A38" s="23"/>
      <c r="B38" s="27"/>
      <c r="C38" s="183" t="s">
        <v>9</v>
      </c>
      <c r="D38" s="183"/>
      <c r="E38" s="183"/>
      <c r="F38" s="117"/>
      <c r="G38" s="117"/>
      <c r="H38" s="118"/>
      <c r="I38" s="118"/>
      <c r="J38" s="69"/>
      <c r="K38" s="127"/>
      <c r="L38" s="128"/>
      <c r="O38" s="129" t="s">
        <v>70</v>
      </c>
      <c r="Y38" s="170" t="s">
        <v>84</v>
      </c>
      <c r="Z38" s="23"/>
      <c r="AA38" s="23"/>
      <c r="AB38" s="23"/>
      <c r="AC38" s="23"/>
    </row>
    <row r="39" spans="1:29" ht="16.5" thickTop="1">
      <c r="A39" s="23"/>
      <c r="B39" s="27"/>
      <c r="C39" s="97" t="s">
        <v>1</v>
      </c>
      <c r="D39" s="130" t="s">
        <v>15</v>
      </c>
      <c r="E39" s="131">
        <f>(Valor_13o.+Valor_13o.Ind)*8%</f>
        <v>62.518666666666661</v>
      </c>
      <c r="F39" s="69" t="s">
        <v>15</v>
      </c>
      <c r="G39" s="71" t="s">
        <v>21</v>
      </c>
      <c r="H39" s="176" t="str">
        <f>CONCATENATE(ROUND(O39,2),O38)</f>
        <v>781,48  x  8%</v>
      </c>
      <c r="I39" s="176"/>
      <c r="J39" s="69"/>
      <c r="K39" s="127"/>
      <c r="L39" s="132"/>
      <c r="O39" s="133">
        <f>Valor_13o.+Valor_13o.Ind</f>
        <v>781.48333333333323</v>
      </c>
      <c r="Y39" s="23"/>
      <c r="Z39" s="23"/>
      <c r="AA39" s="23"/>
      <c r="AB39" s="23"/>
      <c r="AC39" s="23"/>
    </row>
    <row r="40" spans="1:29" ht="15.75">
      <c r="A40" s="23"/>
      <c r="B40" s="27"/>
      <c r="C40" s="53" t="s">
        <v>13</v>
      </c>
      <c r="D40" s="134" t="s">
        <v>15</v>
      </c>
      <c r="E40" s="77">
        <f>(Saldo_Salario+E24)*8%</f>
        <v>80.024266666666662</v>
      </c>
      <c r="F40" s="69" t="s">
        <v>15</v>
      </c>
      <c r="G40" s="71" t="s">
        <v>21</v>
      </c>
      <c r="H40" s="176" t="str">
        <f>CONCATENATE(ROUND(O40,2),O38)</f>
        <v>414,93  x  8%</v>
      </c>
      <c r="I40" s="176"/>
      <c r="J40" s="69"/>
      <c r="K40" s="127"/>
      <c r="L40" s="132"/>
      <c r="O40" s="133">
        <f>Saldo_Salario</f>
        <v>414.93333333333334</v>
      </c>
      <c r="Y40" s="23"/>
      <c r="Z40" s="23"/>
      <c r="AA40" s="23"/>
      <c r="AB40" s="23"/>
      <c r="AC40" s="23"/>
    </row>
    <row r="41" spans="1:29" ht="15.75">
      <c r="A41" s="23"/>
      <c r="B41" s="27"/>
      <c r="C41" s="53" t="s">
        <v>69</v>
      </c>
      <c r="D41" s="134" t="s">
        <v>15</v>
      </c>
      <c r="E41" s="77">
        <f>Valor_Av.Previo*8%</f>
        <v>0</v>
      </c>
      <c r="F41" s="69" t="s">
        <v>15</v>
      </c>
      <c r="G41" s="71" t="s">
        <v>21</v>
      </c>
      <c r="H41" s="176" t="str">
        <f>CONCATENATE(ROUND(O41,2),O38)</f>
        <v>0  x  8%</v>
      </c>
      <c r="I41" s="176"/>
      <c r="J41" s="69"/>
      <c r="K41" s="127"/>
      <c r="L41" s="132"/>
      <c r="O41" s="133">
        <f>Valor_Av.Previo</f>
        <v>0</v>
      </c>
      <c r="Y41" s="23"/>
      <c r="Z41" s="23"/>
      <c r="AA41" s="23"/>
      <c r="AB41" s="23"/>
      <c r="AC41" s="23"/>
    </row>
    <row r="42" spans="1:29" ht="15.75">
      <c r="A42" s="23"/>
      <c r="B42" s="27"/>
      <c r="C42" s="53" t="s">
        <v>12</v>
      </c>
      <c r="D42" s="134" t="s">
        <v>15</v>
      </c>
      <c r="E42" s="1"/>
      <c r="F42" s="69" t="s">
        <v>15</v>
      </c>
      <c r="G42" s="71" t="s">
        <v>23</v>
      </c>
      <c r="H42" s="135"/>
      <c r="I42" s="135"/>
      <c r="J42" s="69"/>
      <c r="K42" s="127"/>
      <c r="L42" s="132"/>
      <c r="Y42" s="23"/>
      <c r="Z42" s="23"/>
      <c r="AA42" s="23"/>
      <c r="AB42" s="23"/>
      <c r="AC42" s="23"/>
    </row>
    <row r="43" spans="1:29" ht="15.75">
      <c r="A43" s="23"/>
      <c r="B43" s="27"/>
      <c r="C43" s="53" t="s">
        <v>22</v>
      </c>
      <c r="D43" s="134" t="s">
        <v>15</v>
      </c>
      <c r="E43" s="77">
        <v>1138.8</v>
      </c>
      <c r="F43" s="69" t="s">
        <v>15</v>
      </c>
      <c r="G43" s="71" t="s">
        <v>24</v>
      </c>
      <c r="H43" s="135"/>
      <c r="I43" s="135"/>
      <c r="J43" s="69"/>
      <c r="K43" s="127"/>
      <c r="L43" s="132"/>
      <c r="Y43" s="23"/>
      <c r="Z43" s="23"/>
      <c r="AA43" s="23"/>
      <c r="AB43" s="23"/>
      <c r="AC43" s="23"/>
    </row>
    <row r="44" spans="1:29" ht="15.75">
      <c r="A44" s="23"/>
      <c r="B44" s="27"/>
      <c r="C44" s="53" t="s">
        <v>18</v>
      </c>
      <c r="D44" s="134" t="s">
        <v>15</v>
      </c>
      <c r="E44" s="1">
        <v>0</v>
      </c>
      <c r="F44" s="69" t="s">
        <v>15</v>
      </c>
      <c r="G44" s="71" t="s">
        <v>71</v>
      </c>
      <c r="H44" s="135"/>
      <c r="I44" s="135"/>
      <c r="J44" s="69"/>
      <c r="K44" s="127"/>
      <c r="L44" s="132"/>
      <c r="Y44" s="23"/>
      <c r="Z44" s="23"/>
      <c r="AA44" s="23"/>
      <c r="AB44" s="23"/>
      <c r="AC44" s="23"/>
    </row>
    <row r="45" spans="1:29" ht="15.75">
      <c r="A45" s="23"/>
      <c r="B45" s="27"/>
      <c r="C45" s="53"/>
      <c r="D45" s="134"/>
      <c r="E45" s="91" t="s">
        <v>73</v>
      </c>
      <c r="F45" s="69"/>
      <c r="G45" s="135"/>
      <c r="H45" s="135"/>
      <c r="I45" s="135"/>
      <c r="J45" s="69"/>
      <c r="K45" s="127"/>
      <c r="L45" s="132"/>
      <c r="Y45" s="23"/>
      <c r="Z45" s="23"/>
      <c r="AA45" s="23"/>
      <c r="AB45" s="23"/>
      <c r="AC45" s="23"/>
    </row>
    <row r="46" spans="1:29" ht="15.75">
      <c r="A46" s="23"/>
      <c r="B46" s="27"/>
      <c r="C46" s="136" t="s">
        <v>34</v>
      </c>
      <c r="D46" s="134" t="s">
        <v>15</v>
      </c>
      <c r="E46" s="137">
        <f>SUM(E39:E44)</f>
        <v>1281.3429333333333</v>
      </c>
      <c r="F46" s="69" t="s">
        <v>15</v>
      </c>
      <c r="G46" s="138" t="s">
        <v>85</v>
      </c>
      <c r="H46" s="135"/>
      <c r="I46" s="135"/>
      <c r="J46" s="69"/>
      <c r="K46" s="127"/>
      <c r="L46" s="132"/>
      <c r="Y46" s="23"/>
      <c r="Z46" s="23"/>
      <c r="AA46" s="23"/>
      <c r="AB46" s="23"/>
      <c r="AC46" s="23"/>
    </row>
    <row r="47" spans="1:29" ht="16.5" thickBot="1">
      <c r="A47" s="23"/>
      <c r="B47" s="27"/>
      <c r="C47" s="139" t="s">
        <v>88</v>
      </c>
      <c r="D47" s="140" t="s">
        <v>15</v>
      </c>
      <c r="E47" s="111">
        <f>IF(Motivo_Dispensa="sem justa causa",Total_FGTS*50%,0)</f>
        <v>640.67146666666667</v>
      </c>
      <c r="F47" s="69" t="s">
        <v>15</v>
      </c>
      <c r="G47" s="141" t="str">
        <f>IF(Motivo_Dispensa="Pedido Dispensa","Pedido de Dispensa não dá Direito à multa 50% FGTS",IF(Motivo_Dispensa="sem justa causa","Valor da Multa dos 50% sobre o FGTS","Este Motivo de Dispensa não dá Direio à Multa 50%") )</f>
        <v>Valor da Multa dos 50% sobre o FGTS</v>
      </c>
      <c r="H47" s="69"/>
      <c r="I47" s="69"/>
      <c r="J47" s="72"/>
      <c r="K47" s="73"/>
      <c r="L47" s="132"/>
      <c r="Y47" s="23"/>
      <c r="Z47" s="23"/>
      <c r="AA47" s="23"/>
      <c r="AB47" s="23"/>
      <c r="AC47" s="23"/>
    </row>
    <row r="48" spans="1:29" ht="6.75" customHeight="1" thickTop="1" thickBot="1">
      <c r="A48" s="23"/>
      <c r="B48" s="27"/>
      <c r="C48" s="72"/>
      <c r="D48" s="72"/>
      <c r="E48" s="72"/>
      <c r="F48" s="72"/>
      <c r="G48" s="72"/>
      <c r="H48" s="72"/>
      <c r="I48" s="72"/>
      <c r="J48" s="72"/>
      <c r="K48" s="73"/>
      <c r="L48" s="74"/>
      <c r="Y48" s="23"/>
      <c r="Z48" s="23"/>
      <c r="AA48" s="23"/>
      <c r="AB48" s="23"/>
      <c r="AC48" s="23"/>
    </row>
    <row r="49" spans="1:29" ht="21.75" customHeight="1" thickTop="1" thickBot="1">
      <c r="A49" s="23"/>
      <c r="B49" s="27"/>
      <c r="C49" s="142" t="s">
        <v>75</v>
      </c>
      <c r="D49" s="143" t="s">
        <v>15</v>
      </c>
      <c r="E49" s="116">
        <f>E46+E47</f>
        <v>1922.0144</v>
      </c>
      <c r="F49" s="144" t="s">
        <v>15</v>
      </c>
      <c r="G49" s="145" t="s">
        <v>86</v>
      </c>
      <c r="H49" s="72"/>
      <c r="I49" s="72"/>
      <c r="J49" s="72"/>
      <c r="K49" s="73"/>
      <c r="L49" s="74"/>
      <c r="Y49" s="23"/>
      <c r="Z49" s="23"/>
      <c r="AA49" s="23"/>
      <c r="AB49" s="23"/>
      <c r="AC49" s="23"/>
    </row>
    <row r="50" spans="1:29" ht="12.75" customHeight="1" thickTop="1" thickBot="1">
      <c r="A50" s="23"/>
      <c r="B50" s="27"/>
      <c r="C50" s="72"/>
      <c r="D50" s="72"/>
      <c r="E50" s="72"/>
      <c r="F50" s="72"/>
      <c r="G50" s="72"/>
      <c r="H50" s="72"/>
      <c r="I50" s="72"/>
      <c r="J50" s="72"/>
      <c r="K50" s="73"/>
      <c r="L50" s="74"/>
      <c r="Y50" s="23"/>
      <c r="Z50" s="23"/>
      <c r="AA50" s="23"/>
      <c r="AB50" s="23"/>
      <c r="AC50" s="23"/>
    </row>
    <row r="51" spans="1:29" ht="24" customHeight="1" thickTop="1" thickBot="1">
      <c r="A51" s="23"/>
      <c r="B51" s="27"/>
      <c r="C51" s="146" t="s">
        <v>77</v>
      </c>
      <c r="D51" s="143" t="s">
        <v>15</v>
      </c>
      <c r="E51" s="147">
        <f>E36+E49-E49</f>
        <v>4973.572622222222</v>
      </c>
      <c r="F51" s="144" t="s">
        <v>15</v>
      </c>
      <c r="G51" s="145" t="s">
        <v>76</v>
      </c>
      <c r="H51" s="72"/>
      <c r="I51" s="72"/>
      <c r="J51" s="72"/>
      <c r="K51" s="73"/>
      <c r="L51" s="74"/>
      <c r="Y51" s="23"/>
      <c r="Z51" s="23"/>
      <c r="AA51" s="23"/>
      <c r="AB51" s="23"/>
      <c r="AC51" s="23"/>
    </row>
    <row r="52" spans="1:29" ht="17.25" thickTop="1" thickBot="1">
      <c r="A52" s="23"/>
      <c r="B52" s="148"/>
      <c r="C52" s="172" t="s">
        <v>87</v>
      </c>
      <c r="D52" s="149"/>
      <c r="E52" s="149"/>
      <c r="F52" s="149"/>
      <c r="G52" s="149"/>
      <c r="H52" s="149"/>
      <c r="I52" s="149"/>
      <c r="J52" s="149"/>
      <c r="K52" s="150"/>
      <c r="L52" s="74"/>
      <c r="Y52" s="23"/>
      <c r="Z52" s="23"/>
      <c r="AA52" s="23"/>
      <c r="AB52" s="23"/>
      <c r="AC52" s="23"/>
    </row>
    <row r="53" spans="1:29" ht="16.5" thickTop="1">
      <c r="A53" s="23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Y53" s="23"/>
      <c r="Z53" s="23"/>
      <c r="AA53" s="23"/>
      <c r="AB53" s="23"/>
      <c r="AC53" s="23"/>
    </row>
    <row r="54" spans="1:29" ht="15.75">
      <c r="A54" s="23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Y54" s="23"/>
      <c r="Z54" s="23"/>
      <c r="AA54" s="23"/>
      <c r="AB54" s="23"/>
      <c r="AC54" s="23"/>
    </row>
    <row r="55" spans="1:29" ht="15.75">
      <c r="A55" s="23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Y55" s="23"/>
      <c r="Z55" s="23"/>
      <c r="AA55" s="23"/>
      <c r="AB55" s="23"/>
      <c r="AC55" s="23"/>
    </row>
    <row r="56" spans="1:29" ht="15.75">
      <c r="A56" s="23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Y56" s="23"/>
      <c r="Z56" s="23"/>
      <c r="AA56" s="23"/>
      <c r="AB56" s="23"/>
      <c r="AC56" s="23"/>
    </row>
    <row r="57" spans="1:29" ht="15.75">
      <c r="A57" s="23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Y57" s="23"/>
      <c r="Z57" s="23"/>
      <c r="AA57" s="23"/>
      <c r="AB57" s="23"/>
      <c r="AC57" s="23"/>
    </row>
    <row r="58" spans="1:29" ht="15.75">
      <c r="A58" s="23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Y58" s="23"/>
      <c r="Z58" s="23"/>
      <c r="AA58" s="23"/>
      <c r="AB58" s="23"/>
      <c r="AC58" s="23"/>
    </row>
    <row r="59" spans="1:29" ht="15.75">
      <c r="A59" s="23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Y59" s="23"/>
      <c r="Z59" s="23"/>
      <c r="AA59" s="23"/>
      <c r="AB59" s="23"/>
      <c r="AC59" s="23"/>
    </row>
    <row r="60" spans="1:29" ht="15.75">
      <c r="A60" s="23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Y60" s="23"/>
      <c r="Z60" s="23"/>
      <c r="AA60" s="23"/>
      <c r="AB60" s="23"/>
      <c r="AC60" s="23"/>
    </row>
    <row r="61" spans="1:29" ht="15.75">
      <c r="A61" s="23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Y61" s="23"/>
      <c r="Z61" s="23"/>
      <c r="AA61" s="23"/>
      <c r="AB61" s="23"/>
      <c r="AC61" s="23"/>
    </row>
    <row r="62" spans="1:29" ht="15.75">
      <c r="A62" s="23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Y62" s="23"/>
      <c r="Z62" s="23"/>
      <c r="AA62" s="23"/>
      <c r="AB62" s="23"/>
      <c r="AC62" s="23"/>
    </row>
    <row r="63" spans="1:29" ht="15.75">
      <c r="A63" s="23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Y63" s="23"/>
      <c r="Z63" s="23"/>
      <c r="AA63" s="23"/>
      <c r="AB63" s="23"/>
      <c r="AC63" s="23"/>
    </row>
    <row r="64" spans="1:29" ht="15.75">
      <c r="A64" s="23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Y64" s="23"/>
      <c r="Z64" s="23"/>
      <c r="AA64" s="23"/>
      <c r="AB64" s="23"/>
      <c r="AC64" s="23"/>
    </row>
    <row r="65" spans="1:29" ht="15.75">
      <c r="A65" s="23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Y65" s="23"/>
      <c r="Z65" s="23"/>
      <c r="AA65" s="23"/>
      <c r="AB65" s="23"/>
      <c r="AC65" s="23"/>
    </row>
    <row r="66" spans="1:29" ht="15.75">
      <c r="A66" s="23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Y66" s="23"/>
      <c r="Z66" s="23"/>
      <c r="AA66" s="23"/>
      <c r="AB66" s="23"/>
      <c r="AC66" s="23"/>
    </row>
    <row r="67" spans="1:29" ht="15.75">
      <c r="A67" s="23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Y67" s="23"/>
      <c r="Z67" s="23"/>
      <c r="AA67" s="23"/>
      <c r="AB67" s="23"/>
      <c r="AC67" s="23"/>
    </row>
    <row r="68" spans="1:29" ht="15.75">
      <c r="A68" s="23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Y68" s="23"/>
      <c r="Z68" s="23"/>
      <c r="AA68" s="23"/>
      <c r="AB68" s="23"/>
      <c r="AC68" s="23"/>
    </row>
    <row r="69" spans="1:29" ht="15.75">
      <c r="A69" s="23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Y69" s="23"/>
      <c r="Z69" s="23"/>
      <c r="AA69" s="23"/>
      <c r="AB69" s="23"/>
      <c r="AC69" s="23"/>
    </row>
    <row r="70" spans="1:29" ht="15.75">
      <c r="A70" s="23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Y70" s="23"/>
      <c r="Z70" s="23"/>
      <c r="AA70" s="23"/>
      <c r="AB70" s="23"/>
      <c r="AC70" s="23"/>
    </row>
    <row r="71" spans="1:29" ht="15.75">
      <c r="A71" s="23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Y71" s="23"/>
      <c r="Z71" s="23"/>
      <c r="AA71" s="23"/>
      <c r="AB71" s="23"/>
      <c r="AC71" s="23"/>
    </row>
    <row r="72" spans="1:29" ht="15.75">
      <c r="A72" s="23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Y72" s="23"/>
      <c r="Z72" s="23"/>
      <c r="AA72" s="23"/>
      <c r="AB72" s="23"/>
      <c r="AC72" s="23"/>
    </row>
  </sheetData>
  <customSheetViews>
    <customSheetView guid="{A37013AE-9481-41C5-9D46-8AB322AAD280}" fitToPage="1" hiddenColumns="1">
      <selection activeCell="E49" sqref="E49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1"/>
      <headerFooter alignWithMargins="0">
        <oddHeader>&amp;A</oddHeader>
      </headerFooter>
    </customSheetView>
    <customSheetView guid="{AC24AABA-95F3-49D0-974C-9D25ECD47CB1}" showPageBreaks="1" fitToPage="1" printArea="1" hiddenColumns="1">
      <selection activeCell="J19" sqref="J19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2"/>
      <headerFooter alignWithMargins="0">
        <oddHeader>&amp;A</oddHeader>
      </headerFooter>
    </customSheetView>
    <customSheetView guid="{24BE564F-B85F-470A-A259-4D7FAAF500E4}" showPageBreaks="1" fitToPage="1" printArea="1" hiddenColumns="1" showRuler="0" topLeftCell="A26">
      <selection activeCell="H23" sqref="H23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3"/>
      <headerFooter alignWithMargins="0">
        <oddHeader>&amp;A</oddHeader>
      </headerFooter>
    </customSheetView>
    <customSheetView guid="{75FD2219-BA27-4E58-9094-B1125D8C0909}" fitToPage="1" hiddenColumns="1" showRuler="0" topLeftCell="B1">
      <selection activeCell="F22" sqref="F22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4"/>
      <headerFooter alignWithMargins="0">
        <oddHeader>&amp;A</oddHeader>
      </headerFooter>
    </customSheetView>
    <customSheetView guid="{9A704A80-9787-11D9-87F7-0050BF09A3E9}" showPageBreaks="1" fitToPage="1" printArea="1" hiddenColumns="1" showRuler="0" topLeftCell="B1">
      <selection activeCell="E22" sqref="E22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5"/>
      <headerFooter alignWithMargins="0">
        <oddHeader>&amp;A</oddHeader>
      </headerFooter>
    </customSheetView>
    <customSheetView guid="{5E130860-A8D5-4DB1-A765-12BF1C28D59A}" fitToPage="1" hiddenColumns="1" showRuler="0" topLeftCell="B1">
      <selection activeCell="B2" sqref="B2:J2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6" orientation="portrait" blackAndWhite="1" horizontalDpi="300" verticalDpi="300" r:id="rId6"/>
      <headerFooter alignWithMargins="0">
        <oddHeader>&amp;A</oddHeader>
      </headerFooter>
    </customSheetView>
    <customSheetView guid="{B59BD910-6A84-11D9-A578-00D009FD0D1C}" showPageBreaks="1" fitToPage="1" printArea="1" hiddenColumns="1" showRuler="0" topLeftCell="B7">
      <selection activeCell="E17" sqref="E17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4" orientation="portrait" blackAndWhite="1" horizontalDpi="300" verticalDpi="300" r:id="rId7"/>
      <headerFooter alignWithMargins="0">
        <oddHeader>&amp;A</oddHeader>
      </headerFooter>
    </customSheetView>
    <customSheetView guid="{04C9BFD0-8F9C-11D9-A63C-0050BF09AB2B}" fitToPage="1" hiddenColumns="1" showRuler="0" topLeftCell="B7">
      <selection activeCell="E17" sqref="E17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4" orientation="portrait" blackAndWhite="1" horizontalDpi="300" verticalDpi="300" r:id="rId8"/>
      <headerFooter alignWithMargins="0">
        <oddHeader>&amp;A</oddHeader>
      </headerFooter>
    </customSheetView>
    <customSheetView guid="{D49587DC-B048-413E-97FD-FD9D120CD91B}" fitToPage="1" printArea="1" hiddenColumns="1" showRuler="0">
      <selection activeCell="E3" sqref="E3:I3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9"/>
      <headerFooter alignWithMargins="0">
        <oddHeader>&amp;A</oddHeader>
      </headerFooter>
    </customSheetView>
    <customSheetView guid="{B1081CB4-1572-43F9-85BD-7E83128B0655}" fitToPage="1" hiddenColumns="1" showRuler="0" topLeftCell="B1">
      <selection activeCell="E22" sqref="E22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10"/>
      <headerFooter alignWithMargins="0">
        <oddHeader>&amp;A</oddHeader>
      </headerFooter>
    </customSheetView>
    <customSheetView guid="{32F392A9-3BE6-4BCE-A1D1-FF8BA908D402}" fitToPage="1" hiddenColumns="1" showRuler="0">
      <selection activeCell="D7" sqref="D7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11"/>
      <headerFooter alignWithMargins="0">
        <oddHeader>&amp;A</oddHeader>
      </headerFooter>
    </customSheetView>
    <customSheetView guid="{320ED3FE-B9A0-4CB2-9D25-829D1889701B}" showPageBreaks="1" fitToPage="1" printArea="1" hiddenRows="1" hiddenColumns="1" showRuler="0" topLeftCell="B1">
      <selection activeCell="E52" sqref="E52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12"/>
      <headerFooter alignWithMargins="0">
        <oddHeader>&amp;A</oddHeader>
      </headerFooter>
    </customSheetView>
    <customSheetView guid="{9D6C68A0-C547-474C-9CD1-EF0AB925E54A}" fitToPage="1" hiddenColumns="1">
      <selection activeCell="J19" sqref="J19"/>
      <pageMargins left="0.55118110236220474" right="0.27559055118110237" top="0.70866141732283472" bottom="0.6692913385826772" header="0.51181102362204722" footer="0.51181102362204722"/>
      <printOptions horizontalCentered="1" verticalCentered="1"/>
      <pageSetup paperSize="9" scale="87" orientation="portrait" blackAndWhite="1" horizontalDpi="300" verticalDpi="300" r:id="rId13"/>
      <headerFooter alignWithMargins="0">
        <oddHeader>&amp;A</oddHeader>
      </headerFooter>
    </customSheetView>
  </customSheetViews>
  <mergeCells count="13">
    <mergeCell ref="Y28:AA28"/>
    <mergeCell ref="C38:E38"/>
    <mergeCell ref="F14:G14"/>
    <mergeCell ref="C28:E28"/>
    <mergeCell ref="C15:E15"/>
    <mergeCell ref="F15:H15"/>
    <mergeCell ref="H39:I39"/>
    <mergeCell ref="H40:I40"/>
    <mergeCell ref="H41:I41"/>
    <mergeCell ref="G29:J29"/>
    <mergeCell ref="B2:J2"/>
    <mergeCell ref="E3:I3"/>
    <mergeCell ref="J3:K3"/>
  </mergeCells>
  <phoneticPr fontId="0" type="noConversion"/>
  <dataValidations xWindow="237" yWindow="177" count="2">
    <dataValidation type="list" errorStyle="warning" allowBlank="1" showInputMessage="1" showErrorMessage="1" errorTitle="Inválido" error="Para o Aviso Prévio, apenas escolha uma das opções já existente na lista de Drop - Down:  Indenizado ou Trabalhado" sqref="E13">
      <formula1>$O$16:$O$17</formula1>
    </dataValidation>
    <dataValidation type="list" errorStyle="warning" allowBlank="1" showInputMessage="1" showErrorMessage="1" errorTitle="Entrada Inválida" error="Somente insira uma das opções presentes na lista drop-down." sqref="E4">
      <formula1>$P$2:$R$2</formula1>
    </dataValidation>
  </dataValidations>
  <printOptions horizontalCentered="1" verticalCentered="1"/>
  <pageMargins left="0.55118110236220474" right="0.27559055118110237" top="0.70866141732283472" bottom="0.6692913385826772" header="0.51181102362204722" footer="0.51181102362204722"/>
  <pageSetup paperSize="9" scale="87" orientation="portrait" blackAndWhite="1" horizontalDpi="300" verticalDpi="300" r:id="rId14"/>
  <headerFooter alignWithMargins="0">
    <oddHeader>&amp;A</oddHeader>
  </headerFooter>
  <legacyDrawing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3"/>
  <sheetViews>
    <sheetView showGridLines="0" zoomScale="80" workbookViewId="0">
      <selection activeCell="A3" sqref="A3"/>
    </sheetView>
  </sheetViews>
  <sheetFormatPr defaultRowHeight="12.75"/>
  <cols>
    <col min="1" max="1" width="24.85546875" bestFit="1" customWidth="1"/>
    <col min="2" max="2" width="14.140625" bestFit="1" customWidth="1"/>
    <col min="3" max="3" width="12.140625" bestFit="1" customWidth="1"/>
    <col min="4" max="4" width="14.140625" bestFit="1" customWidth="1"/>
    <col min="5" max="5" width="12.140625" bestFit="1" customWidth="1"/>
    <col min="6" max="6" width="14.140625" bestFit="1" customWidth="1"/>
    <col min="7" max="7" width="12.85546875" customWidth="1"/>
    <col min="8" max="8" width="14.140625" bestFit="1" customWidth="1"/>
    <col min="9" max="9" width="12.140625" bestFit="1" customWidth="1"/>
  </cols>
  <sheetData>
    <row r="2" spans="1:9" ht="32.25" customHeight="1">
      <c r="B2" s="192" t="s">
        <v>67</v>
      </c>
      <c r="C2" s="192"/>
      <c r="D2" s="192"/>
      <c r="E2" s="192"/>
      <c r="F2" s="192"/>
      <c r="G2" s="192"/>
      <c r="H2" s="192"/>
      <c r="I2" s="192"/>
    </row>
    <row r="3" spans="1:9" ht="13.5" thickBot="1"/>
    <row r="4" spans="1:9" ht="28.5" customHeight="1" thickTop="1">
      <c r="A4" s="6"/>
      <c r="B4" s="193" t="s">
        <v>43</v>
      </c>
      <c r="C4" s="194"/>
      <c r="D4" s="194" t="s">
        <v>54</v>
      </c>
      <c r="E4" s="194"/>
      <c r="F4" s="194" t="s">
        <v>55</v>
      </c>
      <c r="G4" s="194"/>
      <c r="H4" s="194" t="s">
        <v>63</v>
      </c>
      <c r="I4" s="194"/>
    </row>
    <row r="5" spans="1:9" ht="25.5" customHeight="1">
      <c r="A5" s="7"/>
      <c r="B5" s="8" t="s">
        <v>56</v>
      </c>
      <c r="C5" s="9" t="s">
        <v>57</v>
      </c>
      <c r="D5" s="9" t="s">
        <v>56</v>
      </c>
      <c r="E5" s="9" t="s">
        <v>57</v>
      </c>
      <c r="F5" s="9" t="s">
        <v>56</v>
      </c>
      <c r="G5" s="9" t="s">
        <v>57</v>
      </c>
      <c r="H5" s="9" t="s">
        <v>56</v>
      </c>
      <c r="I5" s="9" t="s">
        <v>57</v>
      </c>
    </row>
    <row r="6" spans="1:9" ht="18">
      <c r="A6" s="10" t="s">
        <v>0</v>
      </c>
      <c r="B6" s="11" t="s">
        <v>58</v>
      </c>
      <c r="C6" s="12" t="s">
        <v>58</v>
      </c>
      <c r="D6" s="12" t="s">
        <v>61</v>
      </c>
      <c r="E6" s="12" t="s">
        <v>61</v>
      </c>
      <c r="F6" s="12" t="s">
        <v>61</v>
      </c>
      <c r="G6" s="12" t="s">
        <v>61</v>
      </c>
      <c r="H6" s="12" t="s">
        <v>61</v>
      </c>
      <c r="I6" s="12" t="s">
        <v>61</v>
      </c>
    </row>
    <row r="7" spans="1:9" ht="18">
      <c r="A7" s="13" t="s">
        <v>1</v>
      </c>
      <c r="B7" s="14" t="s">
        <v>58</v>
      </c>
      <c r="C7" s="15" t="s">
        <v>58</v>
      </c>
      <c r="D7" s="15" t="s">
        <v>58</v>
      </c>
      <c r="E7" s="15" t="s">
        <v>58</v>
      </c>
      <c r="F7" s="15" t="s">
        <v>61</v>
      </c>
      <c r="G7" s="15" t="s">
        <v>61</v>
      </c>
      <c r="H7" s="15" t="s">
        <v>58</v>
      </c>
      <c r="I7" s="15" t="s">
        <v>58</v>
      </c>
    </row>
    <row r="8" spans="1:9" ht="18">
      <c r="A8" s="10" t="s">
        <v>65</v>
      </c>
      <c r="B8" s="11" t="s">
        <v>64</v>
      </c>
      <c r="C8" s="12" t="s">
        <v>58</v>
      </c>
      <c r="D8" s="12" t="s">
        <v>64</v>
      </c>
      <c r="E8" s="12" t="s">
        <v>58</v>
      </c>
      <c r="F8" s="12" t="s">
        <v>64</v>
      </c>
      <c r="G8" s="12" t="s">
        <v>58</v>
      </c>
      <c r="H8" s="12" t="s">
        <v>64</v>
      </c>
      <c r="I8" s="12" t="s">
        <v>58</v>
      </c>
    </row>
    <row r="9" spans="1:9" ht="18">
      <c r="A9" s="13" t="s">
        <v>66</v>
      </c>
      <c r="B9" s="14" t="s">
        <v>58</v>
      </c>
      <c r="C9" s="15" t="s">
        <v>58</v>
      </c>
      <c r="D9" s="15" t="s">
        <v>61</v>
      </c>
      <c r="E9" s="15" t="s">
        <v>58</v>
      </c>
      <c r="F9" s="15" t="s">
        <v>61</v>
      </c>
      <c r="G9" s="15" t="s">
        <v>61</v>
      </c>
      <c r="H9" s="15" t="s">
        <v>61</v>
      </c>
      <c r="I9" s="15" t="s">
        <v>58</v>
      </c>
    </row>
    <row r="10" spans="1:9" ht="18">
      <c r="A10" s="10" t="s">
        <v>4</v>
      </c>
      <c r="B10" s="11" t="s">
        <v>58</v>
      </c>
      <c r="C10" s="12" t="s">
        <v>58</v>
      </c>
      <c r="D10" s="12" t="s">
        <v>58</v>
      </c>
      <c r="E10" s="12" t="s">
        <v>58</v>
      </c>
      <c r="F10" s="12" t="s">
        <v>58</v>
      </c>
      <c r="G10" s="12" t="s">
        <v>58</v>
      </c>
      <c r="H10" s="12" t="s">
        <v>58</v>
      </c>
      <c r="I10" s="12" t="s">
        <v>58</v>
      </c>
    </row>
    <row r="11" spans="1:9" ht="18">
      <c r="A11" s="13" t="s">
        <v>59</v>
      </c>
      <c r="B11" s="14" t="s">
        <v>58</v>
      </c>
      <c r="C11" s="15" t="s">
        <v>58</v>
      </c>
      <c r="D11" s="15" t="s">
        <v>61</v>
      </c>
      <c r="E11" s="15" t="s">
        <v>61</v>
      </c>
      <c r="F11" s="15" t="s">
        <v>61</v>
      </c>
      <c r="G11" s="15" t="s">
        <v>61</v>
      </c>
      <c r="H11" s="15" t="s">
        <v>61</v>
      </c>
      <c r="I11" s="15" t="s">
        <v>61</v>
      </c>
    </row>
    <row r="12" spans="1:9" ht="18.75" thickBot="1">
      <c r="A12" s="16" t="s">
        <v>60</v>
      </c>
      <c r="B12" s="17" t="s">
        <v>58</v>
      </c>
      <c r="C12" s="18" t="s">
        <v>58</v>
      </c>
      <c r="D12" s="18" t="s">
        <v>58</v>
      </c>
      <c r="E12" s="18" t="s">
        <v>58</v>
      </c>
      <c r="F12" s="18" t="s">
        <v>58</v>
      </c>
      <c r="G12" s="18" t="s">
        <v>58</v>
      </c>
      <c r="H12" s="18" t="s">
        <v>58</v>
      </c>
      <c r="I12" s="18" t="s">
        <v>58</v>
      </c>
    </row>
    <row r="13" spans="1:9" ht="13.5" thickTop="1"/>
  </sheetData>
  <customSheetViews>
    <customSheetView guid="{A37013AE-9481-41C5-9D46-8AB322AAD280}" scale="80" showGridLines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1"/>
      <headerFooter alignWithMargins="0"/>
    </customSheetView>
    <customSheetView guid="{AC24AABA-95F3-49D0-974C-9D25ECD47CB1}" scale="80" showGridLines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2"/>
      <headerFooter alignWithMargins="0"/>
    </customSheetView>
    <customSheetView guid="{24BE564F-B85F-470A-A259-4D7FAAF500E4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3"/>
      <headerFooter alignWithMargins="0"/>
    </customSheetView>
    <customSheetView guid="{75FD2219-BA27-4E58-9094-B1125D8C0909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4"/>
      <headerFooter alignWithMargins="0"/>
    </customSheetView>
    <customSheetView guid="{9A704A80-9787-11D9-87F7-0050BF09A3E9}" scale="80" showPageBreaks="1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5"/>
      <headerFooter alignWithMargins="0"/>
    </customSheetView>
    <customSheetView guid="{5E130860-A8D5-4DB1-A765-12BF1C28D59A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6"/>
      <headerFooter alignWithMargins="0"/>
    </customSheetView>
    <customSheetView guid="{B59BD910-6A84-11D9-A578-00D009FD0D1C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7"/>
      <headerFooter alignWithMargins="0"/>
    </customSheetView>
    <customSheetView guid="{04C9BFD0-8F9C-11D9-A63C-0050BF09AB2B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8"/>
      <headerFooter alignWithMargins="0"/>
    </customSheetView>
    <customSheetView guid="{D49587DC-B048-413E-97FD-FD9D120CD91B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9"/>
      <headerFooter alignWithMargins="0"/>
    </customSheetView>
    <customSheetView guid="{B1081CB4-1572-43F9-85BD-7E83128B0655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10"/>
      <headerFooter alignWithMargins="0"/>
    </customSheetView>
    <customSheetView guid="{32F392A9-3BE6-4BCE-A1D1-FF8BA908D402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11"/>
      <headerFooter alignWithMargins="0"/>
    </customSheetView>
    <customSheetView guid="{320ED3FE-B9A0-4CB2-9D25-829D1889701B}" scale="80" showGridLines="0" showRuler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12"/>
      <headerFooter alignWithMargins="0"/>
    </customSheetView>
    <customSheetView guid="{9D6C68A0-C547-474C-9CD1-EF0AB925E54A}" scale="80" showGridLines="0">
      <selection activeCell="A3" sqref="A3"/>
      <pageMargins left="0.55118110236220474" right="0.59055118110236227" top="0.77" bottom="0.98425196850393704" header="0.51181102362204722" footer="0.51181102362204722"/>
      <printOptions horizontalCentered="1"/>
      <pageSetup paperSize="9" orientation="landscape" blackAndWhite="1" horizontalDpi="300" verticalDpi="300" r:id="rId13"/>
      <headerFooter alignWithMargins="0"/>
    </customSheetView>
  </customSheetViews>
  <mergeCells count="5">
    <mergeCell ref="B2:I2"/>
    <mergeCell ref="B4:C4"/>
    <mergeCell ref="D4:E4"/>
    <mergeCell ref="F4:G4"/>
    <mergeCell ref="H4:I4"/>
  </mergeCells>
  <phoneticPr fontId="0" type="noConversion"/>
  <printOptions horizontalCentered="1"/>
  <pageMargins left="0.55118110236220474" right="0.59055118110236227" top="0.77" bottom="0.98425196850393704" header="0.51181102362204722" footer="0.51181102362204722"/>
  <pageSetup paperSize="9" orientation="landscape" blackAndWhite="1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31</vt:i4>
      </vt:variant>
    </vt:vector>
  </HeadingPairs>
  <TitlesOfParts>
    <vt:vector size="33" baseType="lpstr">
      <vt:lpstr>Rescisão</vt:lpstr>
      <vt:lpstr>Direitos</vt:lpstr>
      <vt:lpstr>Rescisão!Anos_Inteiro</vt:lpstr>
      <vt:lpstr>Rescisão!Area_de_impressao</vt:lpstr>
      <vt:lpstr>Rescisão!Av.Previo</vt:lpstr>
      <vt:lpstr>Rescisão!Av.Previo_1.12_Avos</vt:lpstr>
      <vt:lpstr>Rescisão!Dia_Admissao</vt:lpstr>
      <vt:lpstr>Rescisão!Dia_Demissão</vt:lpstr>
      <vt:lpstr>Rescisão!Dias</vt:lpstr>
      <vt:lpstr>Rescisão!Dias_1.12_Avos</vt:lpstr>
      <vt:lpstr>Rescisão!Dias_Av.Previo</vt:lpstr>
      <vt:lpstr>Rescisão!Dias_Inteiro</vt:lpstr>
      <vt:lpstr>Rescisão!Meses</vt:lpstr>
      <vt:lpstr>Rescisão!Meses_Inteiro</vt:lpstr>
      <vt:lpstr>Rescisão!Meses_Inteiros</vt:lpstr>
      <vt:lpstr>Rescisão!Motivo_Dispensa</vt:lpstr>
      <vt:lpstr>Rescisão!No.Anos</vt:lpstr>
      <vt:lpstr>Rescisão!No.Dias</vt:lpstr>
      <vt:lpstr>Rescisão!No.Meses</vt:lpstr>
      <vt:lpstr>Rescisão!Prop.Ferias_Avos</vt:lpstr>
      <vt:lpstr>Rescisão!Quant.Ferias</vt:lpstr>
      <vt:lpstr>Rescisão!Quant.Ferias_Int</vt:lpstr>
      <vt:lpstr>Rescisão!Sal_Variavel</vt:lpstr>
      <vt:lpstr>Rescisão!Salario_Base</vt:lpstr>
      <vt:lpstr>Rescisão!Salario_Total</vt:lpstr>
      <vt:lpstr>Rescisão!Saldo_Salario</vt:lpstr>
      <vt:lpstr>Rescisão!Total_FGTS</vt:lpstr>
      <vt:lpstr>Rescisão!Total_Meses</vt:lpstr>
      <vt:lpstr>Rescisão!Valor_13o.</vt:lpstr>
      <vt:lpstr>Rescisão!Valor_13o.Ind</vt:lpstr>
      <vt:lpstr>Rescisão!Valor_Av.Previo</vt:lpstr>
      <vt:lpstr>Rescisão!Valor_Ferias_Int</vt:lpstr>
      <vt:lpstr>Rescisão!Valor_Ferias_Prop</vt:lpstr>
    </vt:vector>
  </TitlesOfParts>
  <Company>Uso Doméstico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Luiz Lopes Wanderley</dc:creator>
  <cp:lastModifiedBy>Eunice Almeida</cp:lastModifiedBy>
  <cp:lastPrinted>2009-07-24T19:33:41Z</cp:lastPrinted>
  <dcterms:created xsi:type="dcterms:W3CDTF">1999-01-01T19:11:42Z</dcterms:created>
  <dcterms:modified xsi:type="dcterms:W3CDTF">2013-05-10T19:32:01Z</dcterms:modified>
</cp:coreProperties>
</file>